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fediom/Desktop/GASB 2024/"/>
    </mc:Choice>
  </mc:AlternateContent>
  <xr:revisionPtr revIDLastSave="0" documentId="13_ncr:1_{870FA8D9-E6D5-F140-ACE7-90FB1DB3E325}" xr6:coauthVersionLast="47" xr6:coauthVersionMax="47" xr10:uidLastSave="{00000000-0000-0000-0000-000000000000}"/>
  <bookViews>
    <workbookView xWindow="0" yWindow="500" windowWidth="38400" windowHeight="19280" activeTab="1" xr2:uid="{00000000-000D-0000-FFFF-FFFF00000000}"/>
  </bookViews>
  <sheets>
    <sheet name="Annual Information" sheetId="2" r:id="rId1"/>
    <sheet name="Amortization Schedule" sheetId="1" r:id="rId2"/>
  </sheets>
  <definedNames>
    <definedName name="_xlnm.Print_Area" localSheetId="1">'Amortization Schedule'!$A$1:$T$229</definedName>
    <definedName name="_xlnm.Print_Area" localSheetId="0">'Annual Information'!$A$1:$M$51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5" i="1" l="1"/>
  <c r="E176" i="1"/>
  <c r="R176" i="1" s="1"/>
  <c r="B176" i="1"/>
  <c r="T157" i="1"/>
  <c r="S157" i="1"/>
  <c r="R157" i="1"/>
  <c r="Q157" i="1"/>
  <c r="P157" i="1"/>
  <c r="B157" i="1"/>
  <c r="E138" i="1"/>
  <c r="Q138" i="1" s="1"/>
  <c r="B138" i="1"/>
  <c r="E113" i="1"/>
  <c r="S113" i="1" s="1"/>
  <c r="B90" i="1"/>
  <c r="E72" i="1"/>
  <c r="Q72" i="1" s="1"/>
  <c r="B72" i="1"/>
  <c r="E53" i="1"/>
  <c r="R53" i="1" s="1"/>
  <c r="B53" i="1"/>
  <c r="T187" i="1"/>
  <c r="T126" i="1"/>
  <c r="T62" i="1"/>
  <c r="E215" i="1" l="1"/>
  <c r="S176" i="1"/>
  <c r="S179" i="1" s="1"/>
  <c r="P176" i="1"/>
  <c r="Q176" i="1"/>
  <c r="Q215" i="1" s="1"/>
  <c r="T160" i="1"/>
  <c r="S138" i="1"/>
  <c r="R138" i="1"/>
  <c r="R215" i="1" s="1"/>
  <c r="P138" i="1"/>
  <c r="P72" i="1"/>
  <c r="R72" i="1" s="1"/>
  <c r="S53" i="1"/>
  <c r="S55" i="1" s="1"/>
  <c r="P53" i="1"/>
  <c r="Q53" i="1"/>
  <c r="S141" i="1" l="1"/>
  <c r="S215" i="1"/>
  <c r="S218" i="1" s="1"/>
  <c r="P215" i="1"/>
  <c r="T176" i="1"/>
  <c r="T179" i="1" s="1"/>
  <c r="T138" i="1"/>
  <c r="S72" i="1"/>
  <c r="T72" i="1" s="1"/>
  <c r="T53" i="1"/>
  <c r="T55" i="1" s="1"/>
  <c r="T141" i="1" l="1"/>
  <c r="T215" i="1"/>
  <c r="T218" i="1" s="1"/>
  <c r="E35" i="1" l="1"/>
  <c r="T35" i="1" s="1"/>
  <c r="B35" i="1"/>
  <c r="S35" i="1" l="1"/>
  <c r="T37" i="1"/>
  <c r="P35" i="1"/>
  <c r="Q35" i="1"/>
  <c r="R35" i="1"/>
  <c r="E17" i="1"/>
  <c r="E90" i="1" s="1"/>
  <c r="B17" i="1"/>
  <c r="E37" i="1"/>
  <c r="P34" i="1"/>
  <c r="Q34" i="1"/>
  <c r="R34" i="1"/>
  <c r="S34" i="1"/>
  <c r="S187" i="1"/>
  <c r="S126" i="1"/>
  <c r="S62" i="1"/>
  <c r="S17" i="1" l="1"/>
  <c r="S90" i="1" s="1"/>
  <c r="R17" i="1"/>
  <c r="R90" i="1" s="1"/>
  <c r="P17" i="1"/>
  <c r="P90" i="1" s="1"/>
  <c r="Q17" i="1"/>
  <c r="Q90" i="1" s="1"/>
  <c r="B214" i="1"/>
  <c r="E196" i="1"/>
  <c r="B196" i="1"/>
  <c r="E175" i="1"/>
  <c r="B175" i="1"/>
  <c r="B156" i="1"/>
  <c r="E137" i="1"/>
  <c r="B137" i="1"/>
  <c r="E112" i="1"/>
  <c r="R112" i="1" s="1"/>
  <c r="B34" i="1"/>
  <c r="B89" i="1"/>
  <c r="E71" i="1"/>
  <c r="B71" i="1"/>
  <c r="E52" i="1"/>
  <c r="B52" i="1"/>
  <c r="E16" i="1"/>
  <c r="B16" i="1"/>
  <c r="E51" i="1"/>
  <c r="N51" i="1" s="1"/>
  <c r="B206" i="1"/>
  <c r="B207" i="1"/>
  <c r="B208" i="1"/>
  <c r="B209" i="1"/>
  <c r="B210" i="1"/>
  <c r="B211" i="1"/>
  <c r="B213" i="1"/>
  <c r="B212" i="1"/>
  <c r="E195" i="1"/>
  <c r="B188" i="1"/>
  <c r="B189" i="1"/>
  <c r="B190" i="1"/>
  <c r="B191" i="1"/>
  <c r="B192" i="1"/>
  <c r="B193" i="1"/>
  <c r="B194" i="1"/>
  <c r="B195" i="1"/>
  <c r="E174" i="1"/>
  <c r="P174" i="1" s="1"/>
  <c r="B167" i="1"/>
  <c r="B168" i="1"/>
  <c r="B169" i="1"/>
  <c r="B170" i="1"/>
  <c r="B171" i="1"/>
  <c r="B172" i="1"/>
  <c r="B173" i="1"/>
  <c r="B174" i="1"/>
  <c r="R187" i="1"/>
  <c r="P155" i="1"/>
  <c r="B148" i="1"/>
  <c r="B149" i="1"/>
  <c r="B150" i="1"/>
  <c r="B151" i="1"/>
  <c r="B152" i="1"/>
  <c r="B153" i="1"/>
  <c r="B154" i="1"/>
  <c r="B155" i="1"/>
  <c r="E136" i="1"/>
  <c r="O136" i="1" s="1"/>
  <c r="B129" i="1"/>
  <c r="B130" i="1"/>
  <c r="B131" i="1"/>
  <c r="B132" i="1"/>
  <c r="B133" i="1"/>
  <c r="B134" i="1"/>
  <c r="B135" i="1"/>
  <c r="B136" i="1"/>
  <c r="Q126" i="1"/>
  <c r="R126" i="1"/>
  <c r="H126" i="1"/>
  <c r="I126" i="1"/>
  <c r="J126" i="1"/>
  <c r="K126" i="1"/>
  <c r="L126" i="1"/>
  <c r="M126" i="1"/>
  <c r="N126" i="1"/>
  <c r="O126" i="1"/>
  <c r="P126" i="1"/>
  <c r="E110" i="1"/>
  <c r="P110" i="1" s="1"/>
  <c r="E111" i="1"/>
  <c r="Q111" i="1" s="1"/>
  <c r="B81" i="1"/>
  <c r="B82" i="1"/>
  <c r="B83" i="1"/>
  <c r="B84" i="1"/>
  <c r="B85" i="1"/>
  <c r="B86" i="1"/>
  <c r="B88" i="1"/>
  <c r="B87" i="1"/>
  <c r="E70" i="1"/>
  <c r="B63" i="1"/>
  <c r="B64" i="1"/>
  <c r="B65" i="1"/>
  <c r="B66" i="1"/>
  <c r="B67" i="1"/>
  <c r="B68" i="1"/>
  <c r="B69" i="1"/>
  <c r="B70" i="1"/>
  <c r="R62" i="1"/>
  <c r="B44" i="1"/>
  <c r="B45" i="1"/>
  <c r="B46" i="1"/>
  <c r="B47" i="1"/>
  <c r="B48" i="1"/>
  <c r="B49" i="1"/>
  <c r="B50" i="1"/>
  <c r="B51" i="1"/>
  <c r="B8" i="1"/>
  <c r="B9" i="1"/>
  <c r="B10" i="1"/>
  <c r="B11" i="1"/>
  <c r="B12" i="1"/>
  <c r="B13" i="1"/>
  <c r="B14" i="1"/>
  <c r="B15" i="1"/>
  <c r="B26" i="1"/>
  <c r="B27" i="1"/>
  <c r="B28" i="1"/>
  <c r="B29" i="1"/>
  <c r="B30" i="1"/>
  <c r="B31" i="1"/>
  <c r="B32" i="1"/>
  <c r="B33" i="1"/>
  <c r="Q33" i="1"/>
  <c r="E15" i="1"/>
  <c r="H187" i="1"/>
  <c r="I187" i="1"/>
  <c r="J187" i="1"/>
  <c r="K187" i="1"/>
  <c r="L187" i="1"/>
  <c r="M187" i="1"/>
  <c r="N187" i="1"/>
  <c r="O187" i="1"/>
  <c r="P187" i="1"/>
  <c r="Q187" i="1"/>
  <c r="G187" i="1"/>
  <c r="H62" i="1"/>
  <c r="I62" i="1"/>
  <c r="J62" i="1"/>
  <c r="K62" i="1"/>
  <c r="L62" i="1"/>
  <c r="M62" i="1"/>
  <c r="N62" i="1"/>
  <c r="O62" i="1"/>
  <c r="P62" i="1"/>
  <c r="Q62" i="1"/>
  <c r="G62" i="1"/>
  <c r="M153" i="1"/>
  <c r="N154" i="1"/>
  <c r="E172" i="1"/>
  <c r="M172" i="1" s="1"/>
  <c r="E173" i="1"/>
  <c r="N173" i="1" s="1"/>
  <c r="E193" i="1"/>
  <c r="O193" i="1" s="1"/>
  <c r="E194" i="1"/>
  <c r="P194" i="1" s="1"/>
  <c r="E134" i="1"/>
  <c r="E135" i="1"/>
  <c r="M135" i="1" s="1"/>
  <c r="E68" i="1"/>
  <c r="O68" i="1" s="1"/>
  <c r="E69" i="1"/>
  <c r="P69" i="1" s="1"/>
  <c r="E50" i="1"/>
  <c r="P50" i="1" s="1"/>
  <c r="E49" i="1"/>
  <c r="O49" i="1" s="1"/>
  <c r="M31" i="1"/>
  <c r="N32" i="1"/>
  <c r="E13" i="1"/>
  <c r="E14" i="1"/>
  <c r="P52" i="1" l="1"/>
  <c r="T17" i="1"/>
  <c r="T90" i="1" s="1"/>
  <c r="S19" i="1"/>
  <c r="M13" i="1"/>
  <c r="E86" i="1"/>
  <c r="O70" i="1"/>
  <c r="P195" i="1"/>
  <c r="N14" i="1"/>
  <c r="E87" i="1"/>
  <c r="P15" i="1"/>
  <c r="E88" i="1"/>
  <c r="Q137" i="1"/>
  <c r="P156" i="1"/>
  <c r="Q156" i="1"/>
  <c r="R156" i="1"/>
  <c r="O156" i="1"/>
  <c r="S156" i="1"/>
  <c r="E214" i="1"/>
  <c r="O196" i="1"/>
  <c r="P196" i="1"/>
  <c r="Q196" i="1"/>
  <c r="O175" i="1"/>
  <c r="P175" i="1"/>
  <c r="Q175" i="1"/>
  <c r="E89" i="1"/>
  <c r="O137" i="1"/>
  <c r="P137" i="1"/>
  <c r="O51" i="1"/>
  <c r="O34" i="1"/>
  <c r="Q52" i="1"/>
  <c r="O16" i="1"/>
  <c r="P16" i="1"/>
  <c r="Q16" i="1"/>
  <c r="O71" i="1"/>
  <c r="P51" i="1"/>
  <c r="P71" i="1"/>
  <c r="Q71" i="1"/>
  <c r="Q51" i="1"/>
  <c r="O52" i="1"/>
  <c r="E213" i="1"/>
  <c r="N195" i="1"/>
  <c r="O195" i="1"/>
  <c r="Q195" i="1"/>
  <c r="O174" i="1"/>
  <c r="Q174" i="1"/>
  <c r="N174" i="1"/>
  <c r="O155" i="1"/>
  <c r="N155" i="1"/>
  <c r="N136" i="1"/>
  <c r="Q155" i="1"/>
  <c r="Q136" i="1"/>
  <c r="P136" i="1"/>
  <c r="N70" i="1"/>
  <c r="Q70" i="1"/>
  <c r="P70" i="1"/>
  <c r="N15" i="1"/>
  <c r="P33" i="1"/>
  <c r="O15" i="1"/>
  <c r="Q15" i="1"/>
  <c r="O33" i="1"/>
  <c r="N33" i="1"/>
  <c r="N172" i="1"/>
  <c r="E211" i="1"/>
  <c r="N31" i="1"/>
  <c r="L193" i="1"/>
  <c r="M194" i="1"/>
  <c r="L134" i="1"/>
  <c r="L49" i="1"/>
  <c r="M193" i="1"/>
  <c r="N194" i="1"/>
  <c r="O134" i="1"/>
  <c r="M50" i="1"/>
  <c r="N193" i="1"/>
  <c r="O194" i="1"/>
  <c r="N135" i="1"/>
  <c r="O173" i="1"/>
  <c r="M69" i="1"/>
  <c r="N153" i="1"/>
  <c r="O154" i="1"/>
  <c r="O153" i="1"/>
  <c r="P154" i="1"/>
  <c r="O172" i="1"/>
  <c r="P173" i="1"/>
  <c r="L153" i="1"/>
  <c r="M154" i="1"/>
  <c r="L172" i="1"/>
  <c r="M173" i="1"/>
  <c r="O135" i="1"/>
  <c r="P135" i="1"/>
  <c r="E212" i="1"/>
  <c r="M134" i="1"/>
  <c r="N134" i="1"/>
  <c r="M32" i="1"/>
  <c r="M68" i="1"/>
  <c r="N69" i="1"/>
  <c r="M49" i="1"/>
  <c r="N50" i="1"/>
  <c r="O32" i="1"/>
  <c r="N68" i="1"/>
  <c r="O69" i="1"/>
  <c r="N49" i="1"/>
  <c r="O50" i="1"/>
  <c r="L68" i="1"/>
  <c r="P32" i="1"/>
  <c r="O31" i="1"/>
  <c r="L31" i="1"/>
  <c r="O13" i="1"/>
  <c r="L13" i="1"/>
  <c r="N13" i="1"/>
  <c r="O14" i="1"/>
  <c r="P14" i="1"/>
  <c r="M14" i="1"/>
  <c r="H27" i="1"/>
  <c r="E9" i="1"/>
  <c r="E189" i="1"/>
  <c r="H189" i="1" s="1"/>
  <c r="E190" i="1"/>
  <c r="K190" i="1" s="1"/>
  <c r="E191" i="1"/>
  <c r="L191" i="1" s="1"/>
  <c r="E192" i="1"/>
  <c r="E188" i="1"/>
  <c r="E64" i="1"/>
  <c r="H64" i="1" s="1"/>
  <c r="E65" i="1"/>
  <c r="L65" i="1" s="1"/>
  <c r="E66" i="1"/>
  <c r="K66" i="1" s="1"/>
  <c r="E67" i="1"/>
  <c r="E63" i="1"/>
  <c r="G63" i="1" s="1"/>
  <c r="G74" i="1" s="1"/>
  <c r="E109" i="1"/>
  <c r="O109" i="1" s="1"/>
  <c r="E8" i="1"/>
  <c r="E168" i="1"/>
  <c r="J168" i="1" s="1"/>
  <c r="E169" i="1"/>
  <c r="E170" i="1"/>
  <c r="K170" i="1" s="1"/>
  <c r="E171" i="1"/>
  <c r="E167" i="1"/>
  <c r="J150" i="1"/>
  <c r="M151" i="1"/>
  <c r="G148" i="1"/>
  <c r="E131" i="1"/>
  <c r="J131" i="1" s="1"/>
  <c r="E130" i="1"/>
  <c r="J130" i="1" s="1"/>
  <c r="E132" i="1"/>
  <c r="L132" i="1" s="1"/>
  <c r="E133" i="1"/>
  <c r="E129" i="1"/>
  <c r="H129" i="1" s="1"/>
  <c r="E45" i="1"/>
  <c r="K45" i="1" s="1"/>
  <c r="E46" i="1"/>
  <c r="J46" i="1" s="1"/>
  <c r="E47" i="1"/>
  <c r="K47" i="1" s="1"/>
  <c r="E48" i="1"/>
  <c r="E44" i="1"/>
  <c r="H44" i="1" s="1"/>
  <c r="L28" i="1"/>
  <c r="E10" i="1"/>
  <c r="E11" i="1"/>
  <c r="E12" i="1"/>
  <c r="E106" i="1"/>
  <c r="L106" i="1" s="1"/>
  <c r="E107" i="1"/>
  <c r="M107" i="1" s="1"/>
  <c r="E108" i="1"/>
  <c r="N108" i="1" s="1"/>
  <c r="E102" i="1"/>
  <c r="H102" i="1" s="1"/>
  <c r="E103" i="1"/>
  <c r="I103" i="1" s="1"/>
  <c r="E104" i="1"/>
  <c r="J104" i="1" s="1"/>
  <c r="E105" i="1"/>
  <c r="K105" i="1" s="1"/>
  <c r="E101" i="1"/>
  <c r="G101" i="1" s="1"/>
  <c r="T19" i="1" l="1"/>
  <c r="Q214" i="1"/>
  <c r="P213" i="1"/>
  <c r="L11" i="1"/>
  <c r="E84" i="1"/>
  <c r="H9" i="1"/>
  <c r="E82" i="1"/>
  <c r="J10" i="1"/>
  <c r="E83" i="1"/>
  <c r="R175" i="1"/>
  <c r="O214" i="1"/>
  <c r="E85" i="1"/>
  <c r="J8" i="1"/>
  <c r="E81" i="1"/>
  <c r="R196" i="1"/>
  <c r="S196" i="1" s="1"/>
  <c r="P214" i="1"/>
  <c r="G167" i="1"/>
  <c r="G179" i="1" s="1"/>
  <c r="N183" i="1"/>
  <c r="P89" i="1"/>
  <c r="O89" i="1"/>
  <c r="R51" i="1"/>
  <c r="Q89" i="1"/>
  <c r="R137" i="1"/>
  <c r="O213" i="1"/>
  <c r="R71" i="1"/>
  <c r="S71" i="1" s="1"/>
  <c r="R52" i="1"/>
  <c r="R16" i="1"/>
  <c r="Q213" i="1"/>
  <c r="P172" i="1"/>
  <c r="N213" i="1"/>
  <c r="R195" i="1"/>
  <c r="R174" i="1"/>
  <c r="R136" i="1"/>
  <c r="R155" i="1"/>
  <c r="Q88" i="1"/>
  <c r="P88" i="1"/>
  <c r="N88" i="1"/>
  <c r="R70" i="1"/>
  <c r="O88" i="1"/>
  <c r="G76" i="1"/>
  <c r="G78" i="1" s="1"/>
  <c r="R33" i="1"/>
  <c r="R15" i="1"/>
  <c r="P87" i="1"/>
  <c r="M212" i="1"/>
  <c r="P193" i="1"/>
  <c r="O86" i="1"/>
  <c r="M211" i="1"/>
  <c r="Q173" i="1"/>
  <c r="N212" i="1"/>
  <c r="P134" i="1"/>
  <c r="O211" i="1"/>
  <c r="O212" i="1"/>
  <c r="P68" i="1"/>
  <c r="M86" i="1"/>
  <c r="M87" i="1"/>
  <c r="P153" i="1"/>
  <c r="J63" i="1"/>
  <c r="G26" i="1"/>
  <c r="G37" i="1" s="1"/>
  <c r="Q50" i="1"/>
  <c r="N87" i="1"/>
  <c r="N211" i="1"/>
  <c r="Q154" i="1"/>
  <c r="Q194" i="1"/>
  <c r="L211" i="1"/>
  <c r="N86" i="1"/>
  <c r="P212" i="1"/>
  <c r="Q135" i="1"/>
  <c r="Q32" i="1"/>
  <c r="O87" i="1"/>
  <c r="Q69" i="1"/>
  <c r="P49" i="1"/>
  <c r="P31" i="1"/>
  <c r="L86" i="1"/>
  <c r="Q14" i="1"/>
  <c r="Q19" i="1" s="1"/>
  <c r="P13" i="1"/>
  <c r="P19" i="1" s="1"/>
  <c r="K192" i="1"/>
  <c r="L30" i="1"/>
  <c r="M48" i="1"/>
  <c r="L133" i="1"/>
  <c r="L171" i="1"/>
  <c r="M152" i="1"/>
  <c r="N67" i="1"/>
  <c r="L170" i="1"/>
  <c r="I44" i="1"/>
  <c r="K64" i="1"/>
  <c r="I63" i="1"/>
  <c r="J27" i="1"/>
  <c r="K131" i="1"/>
  <c r="I27" i="1"/>
  <c r="J190" i="1"/>
  <c r="L190" i="1"/>
  <c r="L10" i="1"/>
  <c r="K133" i="1"/>
  <c r="J170" i="1"/>
  <c r="M170" i="1"/>
  <c r="J45" i="1"/>
  <c r="I168" i="1"/>
  <c r="J65" i="1"/>
  <c r="K151" i="1"/>
  <c r="G129" i="1"/>
  <c r="G141" i="1" s="1"/>
  <c r="K191" i="1"/>
  <c r="K168" i="1"/>
  <c r="I190" i="1"/>
  <c r="M191" i="1"/>
  <c r="K171" i="1"/>
  <c r="H63" i="1"/>
  <c r="H74" i="1" s="1"/>
  <c r="J64" i="1"/>
  <c r="I64" i="1"/>
  <c r="H168" i="1"/>
  <c r="I65" i="1"/>
  <c r="J191" i="1"/>
  <c r="N133" i="1"/>
  <c r="H148" i="1"/>
  <c r="J44" i="1"/>
  <c r="I129" i="1"/>
  <c r="H45" i="1"/>
  <c r="H55" i="1" s="1"/>
  <c r="G44" i="1"/>
  <c r="G55" i="1" s="1"/>
  <c r="H26" i="1"/>
  <c r="H37" i="1" s="1"/>
  <c r="I45" i="1"/>
  <c r="M30" i="1"/>
  <c r="N30" i="1"/>
  <c r="K30" i="1"/>
  <c r="K27" i="1"/>
  <c r="H167" i="1"/>
  <c r="J47" i="1"/>
  <c r="I28" i="1"/>
  <c r="M66" i="1"/>
  <c r="L66" i="1"/>
  <c r="L47" i="1"/>
  <c r="L151" i="1"/>
  <c r="K65" i="1"/>
  <c r="I9" i="1"/>
  <c r="J9" i="1"/>
  <c r="J129" i="1"/>
  <c r="L131" i="1"/>
  <c r="J148" i="1"/>
  <c r="E115" i="1"/>
  <c r="M47" i="1"/>
  <c r="I131" i="1"/>
  <c r="M133" i="1"/>
  <c r="J167" i="1"/>
  <c r="K9" i="1"/>
  <c r="I167" i="1"/>
  <c r="L150" i="1"/>
  <c r="J151" i="1"/>
  <c r="N12" i="1"/>
  <c r="L12" i="1"/>
  <c r="K12" i="1"/>
  <c r="J29" i="1"/>
  <c r="M29" i="1"/>
  <c r="K29" i="1"/>
  <c r="K169" i="1"/>
  <c r="E179" i="1"/>
  <c r="I169" i="1"/>
  <c r="M11" i="1"/>
  <c r="I130" i="1"/>
  <c r="K130" i="1"/>
  <c r="G160" i="1"/>
  <c r="K11" i="1"/>
  <c r="K46" i="1"/>
  <c r="E55" i="1"/>
  <c r="N152" i="1"/>
  <c r="K152" i="1"/>
  <c r="L152" i="1"/>
  <c r="K150" i="1"/>
  <c r="E208" i="1"/>
  <c r="N171" i="1"/>
  <c r="M171" i="1"/>
  <c r="M67" i="1"/>
  <c r="L67" i="1"/>
  <c r="K67" i="1"/>
  <c r="J188" i="1"/>
  <c r="H188" i="1"/>
  <c r="H199" i="1" s="1"/>
  <c r="I189" i="1"/>
  <c r="E19" i="1"/>
  <c r="E141" i="1"/>
  <c r="E210" i="1"/>
  <c r="M12" i="1"/>
  <c r="I150" i="1"/>
  <c r="L46" i="1"/>
  <c r="J189" i="1"/>
  <c r="H130" i="1"/>
  <c r="L169" i="1"/>
  <c r="J26" i="1"/>
  <c r="K189" i="1"/>
  <c r="J169" i="1"/>
  <c r="N48" i="1"/>
  <c r="L48" i="1"/>
  <c r="K132" i="1"/>
  <c r="J132" i="1"/>
  <c r="M132" i="1"/>
  <c r="E209" i="1"/>
  <c r="H149" i="1"/>
  <c r="J149" i="1"/>
  <c r="K149" i="1"/>
  <c r="I149" i="1"/>
  <c r="G188" i="1"/>
  <c r="I8" i="1"/>
  <c r="G8" i="1"/>
  <c r="E74" i="1"/>
  <c r="E199" i="1"/>
  <c r="E207" i="1"/>
  <c r="K48" i="1"/>
  <c r="I46" i="1"/>
  <c r="J66" i="1"/>
  <c r="M192" i="1"/>
  <c r="N192" i="1"/>
  <c r="H8" i="1"/>
  <c r="J11" i="1"/>
  <c r="L29" i="1"/>
  <c r="I26" i="1"/>
  <c r="L192" i="1"/>
  <c r="I188" i="1"/>
  <c r="E206" i="1"/>
  <c r="E160" i="1"/>
  <c r="I148" i="1"/>
  <c r="K28" i="1"/>
  <c r="J28" i="1"/>
  <c r="I10" i="1"/>
  <c r="K10" i="1"/>
  <c r="G181" i="1" l="1"/>
  <c r="G183" i="1" s="1"/>
  <c r="R55" i="1"/>
  <c r="T196" i="1"/>
  <c r="R199" i="1"/>
  <c r="S74" i="1"/>
  <c r="R179" i="1"/>
  <c r="S195" i="1"/>
  <c r="T195" i="1" s="1"/>
  <c r="R214" i="1"/>
  <c r="S160" i="1"/>
  <c r="R160" i="1"/>
  <c r="S37" i="1"/>
  <c r="S89" i="1"/>
  <c r="R89" i="1"/>
  <c r="R37" i="1"/>
  <c r="R74" i="1"/>
  <c r="R141" i="1"/>
  <c r="R213" i="1"/>
  <c r="R19" i="1"/>
  <c r="R88" i="1"/>
  <c r="P211" i="1"/>
  <c r="Q212" i="1"/>
  <c r="P86" i="1"/>
  <c r="Q87" i="1"/>
  <c r="L209" i="1"/>
  <c r="G143" i="1"/>
  <c r="G145" i="1" s="1"/>
  <c r="J82" i="1"/>
  <c r="H76" i="1"/>
  <c r="H78" i="1" s="1"/>
  <c r="G162" i="1"/>
  <c r="G164" i="1" s="1"/>
  <c r="J81" i="1"/>
  <c r="I74" i="1"/>
  <c r="I76" i="1" s="1"/>
  <c r="I78" i="1" s="1"/>
  <c r="I179" i="1"/>
  <c r="G206" i="1"/>
  <c r="G218" i="1" s="1"/>
  <c r="M190" i="1"/>
  <c r="M199" i="1" s="1"/>
  <c r="O133" i="1"/>
  <c r="O141" i="1" s="1"/>
  <c r="H179" i="1"/>
  <c r="K210" i="1"/>
  <c r="K82" i="1"/>
  <c r="L27" i="1"/>
  <c r="L37" i="1" s="1"/>
  <c r="L45" i="1"/>
  <c r="L55" i="1" s="1"/>
  <c r="N191" i="1"/>
  <c r="N199" i="1" s="1"/>
  <c r="K129" i="1"/>
  <c r="K141" i="1" s="1"/>
  <c r="H82" i="1"/>
  <c r="K44" i="1"/>
  <c r="K55" i="1" s="1"/>
  <c r="L168" i="1"/>
  <c r="L179" i="1" s="1"/>
  <c r="N170" i="1"/>
  <c r="N179" i="1" s="1"/>
  <c r="L9" i="1"/>
  <c r="L19" i="1" s="1"/>
  <c r="M209" i="1"/>
  <c r="I82" i="1"/>
  <c r="I55" i="1"/>
  <c r="I57" i="1" s="1"/>
  <c r="I59" i="1" s="1"/>
  <c r="M65" i="1"/>
  <c r="M74" i="1" s="1"/>
  <c r="K63" i="1"/>
  <c r="K74" i="1" s="1"/>
  <c r="L64" i="1"/>
  <c r="L74" i="1" s="1"/>
  <c r="K167" i="1"/>
  <c r="K179" i="1" s="1"/>
  <c r="N66" i="1"/>
  <c r="N74" i="1" s="1"/>
  <c r="N151" i="1"/>
  <c r="N160" i="1" s="1"/>
  <c r="J179" i="1"/>
  <c r="K209" i="1"/>
  <c r="M131" i="1"/>
  <c r="M141" i="1" s="1"/>
  <c r="O48" i="1"/>
  <c r="O55" i="1" s="1"/>
  <c r="N47" i="1"/>
  <c r="N55" i="1" s="1"/>
  <c r="O30" i="1"/>
  <c r="O37" i="1" s="1"/>
  <c r="J207" i="1"/>
  <c r="M84" i="1"/>
  <c r="J55" i="1"/>
  <c r="J37" i="1"/>
  <c r="J199" i="1"/>
  <c r="L84" i="1"/>
  <c r="L189" i="1"/>
  <c r="L199" i="1" s="1"/>
  <c r="O12" i="1"/>
  <c r="O19" i="1" s="1"/>
  <c r="K84" i="1"/>
  <c r="I208" i="1"/>
  <c r="N29" i="1"/>
  <c r="N37" i="1" s="1"/>
  <c r="N132" i="1"/>
  <c r="N141" i="1" s="1"/>
  <c r="N210" i="1"/>
  <c r="M169" i="1"/>
  <c r="M179" i="1" s="1"/>
  <c r="I199" i="1"/>
  <c r="I81" i="1"/>
  <c r="L149" i="1"/>
  <c r="L160" i="1" s="1"/>
  <c r="K208" i="1"/>
  <c r="N85" i="1"/>
  <c r="M210" i="1"/>
  <c r="J208" i="1"/>
  <c r="L208" i="1"/>
  <c r="I37" i="1"/>
  <c r="I39" i="1" s="1"/>
  <c r="I41" i="1" s="1"/>
  <c r="K26" i="1"/>
  <c r="K37" i="1" s="1"/>
  <c r="M150" i="1"/>
  <c r="M160" i="1" s="1"/>
  <c r="J160" i="1"/>
  <c r="H160" i="1"/>
  <c r="H162" i="1" s="1"/>
  <c r="H164" i="1" s="1"/>
  <c r="E218" i="1"/>
  <c r="J84" i="1"/>
  <c r="N11" i="1"/>
  <c r="G19" i="1"/>
  <c r="K8" i="1"/>
  <c r="L83" i="1"/>
  <c r="G81" i="1"/>
  <c r="G92" i="1" s="1"/>
  <c r="J19" i="1"/>
  <c r="H81" i="1"/>
  <c r="H19" i="1"/>
  <c r="M46" i="1"/>
  <c r="M55" i="1" s="1"/>
  <c r="J209" i="1"/>
  <c r="J141" i="1"/>
  <c r="H57" i="1"/>
  <c r="H59" i="1" s="1"/>
  <c r="G57" i="1"/>
  <c r="G59" i="1" s="1"/>
  <c r="J74" i="1"/>
  <c r="E92" i="1"/>
  <c r="H207" i="1"/>
  <c r="M85" i="1"/>
  <c r="O67" i="1"/>
  <c r="O74" i="1" s="1"/>
  <c r="O171" i="1"/>
  <c r="O179" i="1" s="1"/>
  <c r="K207" i="1"/>
  <c r="K85" i="1"/>
  <c r="J206" i="1"/>
  <c r="O192" i="1"/>
  <c r="O199" i="1" s="1"/>
  <c r="O152" i="1"/>
  <c r="P160" i="1" s="1"/>
  <c r="K188" i="1"/>
  <c r="K199" i="1" s="1"/>
  <c r="G199" i="1"/>
  <c r="H206" i="1"/>
  <c r="L210" i="1"/>
  <c r="H141" i="1"/>
  <c r="I207" i="1"/>
  <c r="L130" i="1"/>
  <c r="L85" i="1"/>
  <c r="I141" i="1"/>
  <c r="I160" i="1"/>
  <c r="K148" i="1"/>
  <c r="I206" i="1"/>
  <c r="G39" i="1"/>
  <c r="G41" i="1" s="1"/>
  <c r="H39" i="1"/>
  <c r="H41" i="1" s="1"/>
  <c r="J83" i="1"/>
  <c r="M28" i="1"/>
  <c r="M37" i="1" s="1"/>
  <c r="K83" i="1"/>
  <c r="M10" i="1"/>
  <c r="I83" i="1"/>
  <c r="I19" i="1"/>
  <c r="T199" i="1" l="1"/>
  <c r="T74" i="1"/>
  <c r="T92" i="1"/>
  <c r="S92" i="1"/>
  <c r="O39" i="1"/>
  <c r="O41" i="1" s="1"/>
  <c r="R218" i="1"/>
  <c r="S199" i="1"/>
  <c r="R92" i="1"/>
  <c r="I181" i="1"/>
  <c r="I183" i="1" s="1"/>
  <c r="P141" i="1"/>
  <c r="P55" i="1"/>
  <c r="G220" i="1"/>
  <c r="G222" i="1" s="1"/>
  <c r="P179" i="1"/>
  <c r="P181" i="1" s="1"/>
  <c r="P183" i="1" s="1"/>
  <c r="Q160" i="1"/>
  <c r="H181" i="1"/>
  <c r="H183" i="1" s="1"/>
  <c r="P74" i="1"/>
  <c r="P76" i="1" s="1"/>
  <c r="P78" i="1" s="1"/>
  <c r="P199" i="1"/>
  <c r="P201" i="1" s="1"/>
  <c r="P203" i="1" s="1"/>
  <c r="J181" i="1"/>
  <c r="J183" i="1" s="1"/>
  <c r="H92" i="1"/>
  <c r="H94" i="1" s="1"/>
  <c r="I92" i="1"/>
  <c r="L82" i="1"/>
  <c r="L92" i="1" s="1"/>
  <c r="K181" i="1"/>
  <c r="K183" i="1" s="1"/>
  <c r="L181" i="1"/>
  <c r="L183" i="1" s="1"/>
  <c r="M181" i="1"/>
  <c r="M183" i="1" s="1"/>
  <c r="O57" i="1"/>
  <c r="O59" i="1" s="1"/>
  <c r="J57" i="1"/>
  <c r="J59" i="1" s="1"/>
  <c r="M208" i="1"/>
  <c r="M218" i="1" s="1"/>
  <c r="K57" i="1"/>
  <c r="K59" i="1" s="1"/>
  <c r="L57" i="1"/>
  <c r="L59" i="1" s="1"/>
  <c r="J39" i="1"/>
  <c r="J41" i="1" s="1"/>
  <c r="N181" i="1"/>
  <c r="M57" i="1"/>
  <c r="M59" i="1" s="1"/>
  <c r="N209" i="1"/>
  <c r="N218" i="1" s="1"/>
  <c r="O181" i="1"/>
  <c r="O183" i="1" s="1"/>
  <c r="N57" i="1"/>
  <c r="N59" i="1" s="1"/>
  <c r="L39" i="1"/>
  <c r="L41" i="1" s="1"/>
  <c r="K39" i="1"/>
  <c r="K41" i="1" s="1"/>
  <c r="G94" i="1"/>
  <c r="K81" i="1"/>
  <c r="K92" i="1" s="1"/>
  <c r="N39" i="1"/>
  <c r="N41" i="1" s="1"/>
  <c r="J218" i="1"/>
  <c r="J92" i="1"/>
  <c r="O201" i="1"/>
  <c r="O203" i="1" s="1"/>
  <c r="K201" i="1"/>
  <c r="K203" i="1" s="1"/>
  <c r="I201" i="1"/>
  <c r="I203" i="1" s="1"/>
  <c r="M201" i="1"/>
  <c r="M203" i="1" s="1"/>
  <c r="H201" i="1"/>
  <c r="H203" i="1" s="1"/>
  <c r="N201" i="1"/>
  <c r="N203" i="1" s="1"/>
  <c r="G201" i="1"/>
  <c r="G203" i="1" s="1"/>
  <c r="J201" i="1"/>
  <c r="J203" i="1" s="1"/>
  <c r="L201" i="1"/>
  <c r="L203" i="1" s="1"/>
  <c r="I143" i="1"/>
  <c r="I145" i="1" s="1"/>
  <c r="H143" i="1"/>
  <c r="H145" i="1" s="1"/>
  <c r="K143" i="1"/>
  <c r="K145" i="1" s="1"/>
  <c r="J143" i="1"/>
  <c r="J145" i="1" s="1"/>
  <c r="G21" i="1"/>
  <c r="G23" i="1" s="1"/>
  <c r="H21" i="1"/>
  <c r="H23" i="1" s="1"/>
  <c r="K19" i="1"/>
  <c r="L21" i="1" s="1"/>
  <c r="L23" i="1" s="1"/>
  <c r="I218" i="1"/>
  <c r="L207" i="1"/>
  <c r="L218" i="1" s="1"/>
  <c r="L141" i="1"/>
  <c r="L143" i="1" s="1"/>
  <c r="L145" i="1" s="1"/>
  <c r="H218" i="1"/>
  <c r="H220" i="1" s="1"/>
  <c r="H222" i="1" s="1"/>
  <c r="O160" i="1"/>
  <c r="O210" i="1"/>
  <c r="O218" i="1" s="1"/>
  <c r="L76" i="1"/>
  <c r="L78" i="1" s="1"/>
  <c r="N76" i="1"/>
  <c r="N78" i="1" s="1"/>
  <c r="M76" i="1"/>
  <c r="M78" i="1" s="1"/>
  <c r="O76" i="1"/>
  <c r="O78" i="1" s="1"/>
  <c r="J76" i="1"/>
  <c r="J78" i="1" s="1"/>
  <c r="K76" i="1"/>
  <c r="K78" i="1" s="1"/>
  <c r="O85" i="1"/>
  <c r="O92" i="1" s="1"/>
  <c r="N84" i="1"/>
  <c r="N92" i="1" s="1"/>
  <c r="N19" i="1"/>
  <c r="K160" i="1"/>
  <c r="L162" i="1" s="1"/>
  <c r="L164" i="1" s="1"/>
  <c r="K206" i="1"/>
  <c r="K218" i="1" s="1"/>
  <c r="J162" i="1"/>
  <c r="J164" i="1" s="1"/>
  <c r="I162" i="1"/>
  <c r="I164" i="1" s="1"/>
  <c r="M39" i="1"/>
  <c r="M41" i="1" s="1"/>
  <c r="M19" i="1"/>
  <c r="M83" i="1"/>
  <c r="M92" i="1" s="1"/>
  <c r="J21" i="1"/>
  <c r="J23" i="1" s="1"/>
  <c r="I21" i="1"/>
  <c r="I23" i="1" s="1"/>
  <c r="P57" i="1" l="1"/>
  <c r="P59" i="1" s="1"/>
  <c r="T21" i="1"/>
  <c r="T23" i="1" s="1"/>
  <c r="T162" i="1"/>
  <c r="T164" i="1" s="1"/>
  <c r="S21" i="1"/>
  <c r="S23" i="1" s="1"/>
  <c r="S162" i="1"/>
  <c r="S164" i="1" s="1"/>
  <c r="R162" i="1"/>
  <c r="R164" i="1" s="1"/>
  <c r="R21" i="1"/>
  <c r="R23" i="1" s="1"/>
  <c r="K162" i="1"/>
  <c r="K164" i="1" s="1"/>
  <c r="I94" i="1"/>
  <c r="I96" i="1" s="1"/>
  <c r="I118" i="1" s="1"/>
  <c r="Q55" i="1"/>
  <c r="Q57" i="1" s="1"/>
  <c r="Q59" i="1" s="1"/>
  <c r="Q74" i="1"/>
  <c r="Q199" i="1"/>
  <c r="Q141" i="1"/>
  <c r="Q143" i="1" s="1"/>
  <c r="Q145" i="1" s="1"/>
  <c r="Q179" i="1"/>
  <c r="Q181" i="1" s="1"/>
  <c r="Q183" i="1" s="1"/>
  <c r="P37" i="1"/>
  <c r="P92" i="1"/>
  <c r="P94" i="1" s="1"/>
  <c r="P96" i="1" s="1"/>
  <c r="P118" i="1" s="1"/>
  <c r="Q162" i="1"/>
  <c r="Q164" i="1" s="1"/>
  <c r="P218" i="1"/>
  <c r="J94" i="1"/>
  <c r="J96" i="1" s="1"/>
  <c r="J118" i="1" s="1"/>
  <c r="P143" i="1"/>
  <c r="P145" i="1" s="1"/>
  <c r="P162" i="1"/>
  <c r="P164" i="1" s="1"/>
  <c r="Q21" i="1"/>
  <c r="Q23" i="1" s="1"/>
  <c r="P21" i="1"/>
  <c r="P23" i="1" s="1"/>
  <c r="J220" i="1"/>
  <c r="J222" i="1" s="1"/>
  <c r="O21" i="1"/>
  <c r="O23" i="1" s="1"/>
  <c r="K21" i="1"/>
  <c r="K23" i="1" s="1"/>
  <c r="O143" i="1"/>
  <c r="O145" i="1" s="1"/>
  <c r="I220" i="1"/>
  <c r="I222" i="1" s="1"/>
  <c r="G96" i="1"/>
  <c r="G118" i="1" s="1"/>
  <c r="H96" i="1"/>
  <c r="H118" i="1" s="1"/>
  <c r="M21" i="1"/>
  <c r="M23" i="1" s="1"/>
  <c r="L94" i="1"/>
  <c r="K94" i="1"/>
  <c r="M143" i="1"/>
  <c r="M145" i="1" s="1"/>
  <c r="N143" i="1"/>
  <c r="N145" i="1" s="1"/>
  <c r="O94" i="1"/>
  <c r="O96" i="1" s="1"/>
  <c r="O118" i="1" s="1"/>
  <c r="N21" i="1"/>
  <c r="N23" i="1" s="1"/>
  <c r="N162" i="1"/>
  <c r="N164" i="1" s="1"/>
  <c r="O220" i="1"/>
  <c r="O222" i="1" s="1"/>
  <c r="M220" i="1"/>
  <c r="M222" i="1" s="1"/>
  <c r="L220" i="1"/>
  <c r="L222" i="1" s="1"/>
  <c r="M162" i="1"/>
  <c r="M164" i="1" s="1"/>
  <c r="K220" i="1"/>
  <c r="K222" i="1" s="1"/>
  <c r="N220" i="1"/>
  <c r="N222" i="1" s="1"/>
  <c r="O162" i="1"/>
  <c r="O164" i="1" s="1"/>
  <c r="M94" i="1"/>
  <c r="N94" i="1"/>
  <c r="S181" i="1" l="1"/>
  <c r="S183" i="1" s="1"/>
  <c r="T181" i="1"/>
  <c r="T183" i="1" s="1"/>
  <c r="S143" i="1"/>
  <c r="S145" i="1" s="1"/>
  <c r="T143" i="1"/>
  <c r="T145" i="1" s="1"/>
  <c r="T57" i="1"/>
  <c r="T59" i="1" s="1"/>
  <c r="S57" i="1"/>
  <c r="S59" i="1" s="1"/>
  <c r="R57" i="1"/>
  <c r="R59" i="1" s="1"/>
  <c r="Q201" i="1"/>
  <c r="Q203" i="1" s="1"/>
  <c r="T201" i="1"/>
  <c r="T203" i="1" s="1"/>
  <c r="Q76" i="1"/>
  <c r="Q78" i="1" s="1"/>
  <c r="T76" i="1"/>
  <c r="T78" i="1" s="1"/>
  <c r="N96" i="1"/>
  <c r="N118" i="1" s="1"/>
  <c r="S76" i="1"/>
  <c r="S78" i="1" s="1"/>
  <c r="S201" i="1"/>
  <c r="S203" i="1" s="1"/>
  <c r="P220" i="1"/>
  <c r="P222" i="1" s="1"/>
  <c r="R201" i="1"/>
  <c r="R203" i="1" s="1"/>
  <c r="R181" i="1"/>
  <c r="R183" i="1" s="1"/>
  <c r="R143" i="1"/>
  <c r="R145" i="1" s="1"/>
  <c r="R76" i="1"/>
  <c r="R78" i="1" s="1"/>
  <c r="L96" i="1"/>
  <c r="L118" i="1" s="1"/>
  <c r="M96" i="1"/>
  <c r="M118" i="1" s="1"/>
  <c r="Q92" i="1"/>
  <c r="Q94" i="1" s="1"/>
  <c r="Q96" i="1" s="1"/>
  <c r="Q118" i="1" s="1"/>
  <c r="Q37" i="1"/>
  <c r="Q39" i="1" s="1"/>
  <c r="Q41" i="1" s="1"/>
  <c r="Q218" i="1"/>
  <c r="T220" i="1" s="1"/>
  <c r="T222" i="1" s="1"/>
  <c r="P39" i="1"/>
  <c r="P41" i="1" s="1"/>
  <c r="K96" i="1"/>
  <c r="K118" i="1" s="1"/>
  <c r="S220" i="1" l="1"/>
  <c r="S222" i="1" s="1"/>
  <c r="T94" i="1"/>
  <c r="T96" i="1" s="1"/>
  <c r="T39" i="1"/>
  <c r="T41" i="1" s="1"/>
  <c r="S94" i="1"/>
  <c r="S96" i="1" s="1"/>
  <c r="S118" i="1" s="1"/>
  <c r="S39" i="1"/>
  <c r="S41" i="1" s="1"/>
  <c r="Q220" i="1"/>
  <c r="Q222" i="1" s="1"/>
  <c r="R220" i="1"/>
  <c r="R222" i="1" s="1"/>
  <c r="R94" i="1"/>
  <c r="R96" i="1" s="1"/>
  <c r="R118" i="1" s="1"/>
  <c r="R39" i="1"/>
  <c r="R41" i="1" s="1"/>
</calcChain>
</file>

<file path=xl/sharedStrings.xml><?xml version="1.0" encoding="utf-8"?>
<sst xmlns="http://schemas.openxmlformats.org/spreadsheetml/2006/main" count="131" uniqueCount="61">
  <si>
    <t>STATE TEACHERS RETIREMENT SYSTEM OF OHIO</t>
  </si>
  <si>
    <t>DEFERRED INFLOWS</t>
  </si>
  <si>
    <t>ORIGINAL</t>
  </si>
  <si>
    <t>AMOUNT</t>
  </si>
  <si>
    <t>AMORTIZATION</t>
  </si>
  <si>
    <t>DIFFERENCE BETWEEN EXPECTED AND ACTUAL EXPERIENCE</t>
  </si>
  <si>
    <t>TOTAL</t>
  </si>
  <si>
    <t>REMAINING BALANCE</t>
  </si>
  <si>
    <t>ACCUMULATED AMORTIZATION</t>
  </si>
  <si>
    <t>CHANGE OF ASSUMPTIONS</t>
  </si>
  <si>
    <t>CHANGE IN PROPORTIONATE SHARE</t>
  </si>
  <si>
    <t>TOTAL DEFERRED OUTFLOWS OF RESOURCES</t>
  </si>
  <si>
    <t>CURRENT YEAR EMPLOYER PENSION CONTRIBUTIONS</t>
  </si>
  <si>
    <t>DEFERRED OUTFLOWS</t>
  </si>
  <si>
    <t>TOTAL DEFERRED INFLOWS OF RESOURCES</t>
  </si>
  <si>
    <t>PLAN FISCAL YEAR:</t>
  </si>
  <si>
    <t>REMAINING BALANCE DEFERRED INFLOWS</t>
  </si>
  <si>
    <t>REMAINING BALANCE DEFERRED OUTFLOWS</t>
  </si>
  <si>
    <t>Expected and Actual</t>
  </si>
  <si>
    <t>Projected and Actual</t>
  </si>
  <si>
    <t>Change of</t>
  </si>
  <si>
    <t>Change in</t>
  </si>
  <si>
    <t>Proportionate</t>
  </si>
  <si>
    <t>Employer</t>
  </si>
  <si>
    <t>TOTAL BALANCE DEFERRED OUTFLOWS</t>
  </si>
  <si>
    <t>x,xxx,xxx</t>
  </si>
  <si>
    <t>(A)</t>
  </si>
  <si>
    <t>(B)</t>
  </si>
  <si>
    <t>(C)</t>
  </si>
  <si>
    <t>(D)</t>
  </si>
  <si>
    <t>Notes:</t>
  </si>
  <si>
    <t>Service life (B)</t>
  </si>
  <si>
    <t>Employer Current</t>
  </si>
  <si>
    <t>Year Pension</t>
  </si>
  <si>
    <t>Contributions (C)</t>
  </si>
  <si>
    <t>Share % (A)</t>
  </si>
  <si>
    <t>Fiscal</t>
  </si>
  <si>
    <t>Year</t>
  </si>
  <si>
    <t>Difference Between</t>
  </si>
  <si>
    <t>Average</t>
  </si>
  <si>
    <t>Remaining</t>
  </si>
  <si>
    <t>GASB 68 DEFERRED OUTFLOWS AND DEFERRED INFLOWS AMORTIZATION TEMPLATE</t>
  </si>
  <si>
    <t>Experience (D)</t>
  </si>
  <si>
    <t>Assumptions (D)</t>
  </si>
  <si>
    <t>Share (E)</t>
  </si>
  <si>
    <t>(E)</t>
  </si>
  <si>
    <r>
      <rPr>
        <b/>
        <sz val="11"/>
        <color indexed="8"/>
        <rFont val="Calibri"/>
        <family val="2"/>
      </rPr>
      <t>Note</t>
    </r>
    <r>
      <rPr>
        <sz val="11"/>
        <color theme="1"/>
        <rFont val="Calibri"/>
        <family val="2"/>
        <scheme val="minor"/>
      </rPr>
      <t xml:space="preserve"> that the Deferred Outflows and Deferred Inflows for the </t>
    </r>
    <r>
      <rPr>
        <b/>
        <sz val="11"/>
        <color indexed="8"/>
        <rFont val="Calibri"/>
        <family val="2"/>
      </rPr>
      <t>Difference between Projected and Actual Investment</t>
    </r>
  </si>
  <si>
    <t>DIFFERENCE BETWEEN PROJECTED AND ACTUAL INVESTMENT EARNINGS (see note at bottom)</t>
  </si>
  <si>
    <r>
      <rPr>
        <b/>
        <sz val="11"/>
        <color indexed="8"/>
        <rFont val="Calibri"/>
        <family val="2"/>
      </rPr>
      <t>Earnings</t>
    </r>
    <r>
      <rPr>
        <sz val="11"/>
        <color theme="1"/>
        <rFont val="Calibri"/>
        <family val="2"/>
        <scheme val="minor"/>
      </rPr>
      <t xml:space="preserve"> are to be reported as a net amount per GASB statement 68 para 71. b. (page 32 of the stmt) and have been combined</t>
    </r>
  </si>
  <si>
    <t>(F)</t>
  </si>
  <si>
    <t>Deferred Outflows and Deferred Inflows for the Difference between Projected and Actual Investment:</t>
  </si>
  <si>
    <t>Investment Earnings (D,F)</t>
  </si>
  <si>
    <t>Employers should update their specific employer proportionate share on this template, which can be obtained from the audited Schedule of Employer Allocations. Certain calculations on the "Amortization Schedule" worksheet tab are based on the employer proportionate share percent updated here.</t>
  </si>
  <si>
    <t>Employers should update their specific employer current year contributions from their employer records for periods subsequent to the measurement date on this template. For most employers, it is assumed the prior year measurement date was elected and not the current year. For employers with a June year-end and prior year measurement date election, the deferred outflow for current year contributions will be the total employer pension contributions during the reporting year.</t>
  </si>
  <si>
    <t>Earnings are to be reported as a net amount per GASB Statement 68, paragraph 71(b) on Page 32 of the statement and have been combined in the audited Schedule of Pension Amounts by Employer.</t>
  </si>
  <si>
    <t>The unamortized Deferred Outflows and Deferred Inflows are obtained from STRS Ohio's independent actuary. The STRS Ohio plan level totals should be entered in the balance for each deferred outflow and inflow component except for the Change in Proportionate Share. Calculations on the "Amortization Schedule" worksheet tab are based on the employer proportionate share percent updated in (A). The Remaining Balance on the "Amortization Schedule" worksheet tab after the current fiscal year amortization should match the ending deferred balances on the audited Schedule of Pension Amounts by Employer.</t>
  </si>
  <si>
    <t>in the audited Schedule of Pension Amounts by Employer</t>
  </si>
  <si>
    <t xml:space="preserve">Each year, employers will need to calculate and enter their employer specific amount for the change in proportionate share on this template.  </t>
  </si>
  <si>
    <t>Plan</t>
  </si>
  <si>
    <t xml:space="preserve"> </t>
  </si>
  <si>
    <r>
      <t>The average remaining service life for all deferred outflows and inflows, except for differences between projected and actual investment earnings, is</t>
    </r>
    <r>
      <rPr>
        <b/>
        <sz val="11"/>
        <color theme="1"/>
        <rFont val="Calibri"/>
        <family val="2"/>
        <scheme val="minor"/>
      </rPr>
      <t xml:space="preserve"> five years for fiscal year 2023</t>
    </r>
    <r>
      <rPr>
        <sz val="11"/>
        <color theme="1"/>
        <rFont val="Calibri"/>
        <family val="2"/>
        <scheme val="minor"/>
      </rPr>
      <t>, four years for fiscal year 2022, and five years for fiscal years 2014 through 2021. The number of average remaining service life years can be obtained from the audited Schedules of Employer Allocations and Pension Amounts by Employer on Page 48, Note 4. This report is located in Employer Self Service (ESS) under the "GASB Reports" link in the Application Menu. In future years, formulas for amortization on the "Amortization Schedule" worksheet tab may need to be adjusted if the amortization period is less than or exceeds five years. The differences between projected and actual investment earnings are amortized over five years and is included in the amortization calculations on the "Amortization Schedule" worksheet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</si>
</sst>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00%"/>
    <numFmt numFmtId="165" formatCode="_(* #,##0.0_);_(* \(#,##0.0\);_(* &quot;-&quot;??_);_(@_)"/>
    <numFmt numFmtId="166" formatCode="_(* #,##0_);_(* \(#,##0\);_(* &quot;-&quot;??_);_(@_)"/>
  </numFmts>
  <fonts count="8" x14ac:knownFonts="1">
    <font>
      <sz val="11"/>
      <color theme="1"/>
      <name val="Calibri"/>
      <family val="2"/>
      <scheme val="minor"/>
    </font>
    <font>
      <b/>
      <sz val="11"/>
      <color indexed="8"/>
      <name val="Calibri"/>
      <family val="2"/>
    </font>
    <font>
      <sz val="8"/>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5"/>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24994659260841701"/>
        <bgColor indexed="64"/>
      </patternFill>
    </fill>
    <fill>
      <patternFill patternType="solid">
        <fgColor rgb="FF0070C0"/>
        <bgColor indexed="64"/>
      </patternFill>
    </fill>
    <fill>
      <patternFill patternType="solid">
        <fgColor theme="4" tint="0.59996337778862885"/>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69">
    <xf numFmtId="0" fontId="0" fillId="0" borderId="0" xfId="0"/>
    <xf numFmtId="0" fontId="5" fillId="0" borderId="0" xfId="0" applyFont="1"/>
    <xf numFmtId="38" fontId="0" fillId="0" borderId="0" xfId="0" applyNumberFormat="1"/>
    <xf numFmtId="38" fontId="5" fillId="0" borderId="0" xfId="0" applyNumberFormat="1" applyFont="1"/>
    <xf numFmtId="164" fontId="3" fillId="0" borderId="0" xfId="2" applyNumberFormat="1" applyFont="1"/>
    <xf numFmtId="165" fontId="3" fillId="0" borderId="0" xfId="1" applyNumberFormat="1" applyFont="1"/>
    <xf numFmtId="166" fontId="3" fillId="0" borderId="0" xfId="1" applyNumberFormat="1" applyFont="1"/>
    <xf numFmtId="166" fontId="5" fillId="0" borderId="0" xfId="1" applyNumberFormat="1" applyFont="1"/>
    <xf numFmtId="166" fontId="3" fillId="0" borderId="0" xfId="1" applyNumberFormat="1" applyFont="1" applyAlignment="1">
      <alignment horizontal="right"/>
    </xf>
    <xf numFmtId="164" fontId="3" fillId="0" borderId="0" xfId="2" applyNumberFormat="1" applyFont="1" applyAlignment="1">
      <alignment horizontal="center"/>
    </xf>
    <xf numFmtId="166" fontId="3" fillId="0" borderId="0" xfId="1" applyNumberFormat="1" applyFont="1" applyAlignment="1">
      <alignment horizontal="center"/>
    </xf>
    <xf numFmtId="164" fontId="3" fillId="0" borderId="0" xfId="2" applyNumberFormat="1" applyFont="1" applyFill="1"/>
    <xf numFmtId="166" fontId="3" fillId="0" borderId="0" xfId="1" applyNumberFormat="1" applyFont="1" applyFill="1"/>
    <xf numFmtId="166" fontId="3" fillId="0" borderId="0" xfId="1" applyNumberFormat="1" applyFont="1" applyFill="1" applyAlignment="1">
      <alignment horizontal="right"/>
    </xf>
    <xf numFmtId="0" fontId="5"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37" fontId="3" fillId="0" borderId="0" xfId="1" applyNumberFormat="1" applyFont="1" applyFill="1" applyAlignment="1">
      <alignment horizontal="center"/>
    </xf>
    <xf numFmtId="37" fontId="3" fillId="0" borderId="0" xfId="1" applyNumberFormat="1" applyFont="1" applyAlignment="1">
      <alignment horizontal="center"/>
    </xf>
    <xf numFmtId="164" fontId="3" fillId="0" borderId="0" xfId="2" applyNumberFormat="1" applyFont="1" applyAlignment="1">
      <alignment vertical="center"/>
    </xf>
    <xf numFmtId="165" fontId="3" fillId="0" borderId="0" xfId="1" applyNumberFormat="1" applyFont="1" applyAlignment="1">
      <alignment vertical="center"/>
    </xf>
    <xf numFmtId="166" fontId="3" fillId="0" borderId="0" xfId="1" applyNumberFormat="1" applyFont="1" applyAlignment="1">
      <alignment vertical="center"/>
    </xf>
    <xf numFmtId="164" fontId="3" fillId="0" borderId="0" xfId="2" applyNumberFormat="1" applyFont="1" applyAlignment="1">
      <alignment vertical="top"/>
    </xf>
    <xf numFmtId="165" fontId="3" fillId="0" borderId="0" xfId="1" applyNumberFormat="1" applyFont="1" applyAlignment="1">
      <alignment vertical="top"/>
    </xf>
    <xf numFmtId="166" fontId="3" fillId="0" borderId="0" xfId="1" applyNumberFormat="1" applyFont="1" applyAlignment="1">
      <alignment vertical="top"/>
    </xf>
    <xf numFmtId="0" fontId="5" fillId="0" borderId="1" xfId="0" applyFont="1" applyBorder="1"/>
    <xf numFmtId="0" fontId="0" fillId="0" borderId="1" xfId="0" applyBorder="1"/>
    <xf numFmtId="0" fontId="5" fillId="0" borderId="2" xfId="0" applyFont="1" applyBorder="1" applyAlignment="1">
      <alignment horizontal="center"/>
    </xf>
    <xf numFmtId="0" fontId="5" fillId="0" borderId="1" xfId="0" applyFont="1" applyBorder="1" applyAlignment="1">
      <alignment horizontal="center"/>
    </xf>
    <xf numFmtId="0" fontId="0" fillId="0" borderId="0" xfId="0" applyAlignment="1">
      <alignment horizontal="right" vertical="top"/>
    </xf>
    <xf numFmtId="164" fontId="5" fillId="2" borderId="3" xfId="2" applyNumberFormat="1" applyFont="1" applyFill="1" applyBorder="1" applyAlignment="1">
      <alignment horizontal="center" vertical="center"/>
    </xf>
    <xf numFmtId="164" fontId="5" fillId="2" borderId="3" xfId="2" applyNumberFormat="1" applyFont="1" applyFill="1" applyBorder="1" applyAlignment="1">
      <alignment horizontal="center"/>
    </xf>
    <xf numFmtId="165" fontId="5" fillId="2" borderId="3" xfId="1" applyNumberFormat="1" applyFont="1" applyFill="1" applyBorder="1" applyAlignment="1">
      <alignment horizontal="center"/>
    </xf>
    <xf numFmtId="164" fontId="5" fillId="2" borderId="4" xfId="2" applyNumberFormat="1" applyFont="1" applyFill="1" applyBorder="1" applyAlignment="1">
      <alignment horizontal="center" vertical="center"/>
    </xf>
    <xf numFmtId="164" fontId="5" fillId="2" borderId="4" xfId="2" applyNumberFormat="1" applyFont="1" applyFill="1" applyBorder="1" applyAlignment="1">
      <alignment horizontal="center"/>
    </xf>
    <xf numFmtId="165" fontId="5" fillId="2" borderId="4" xfId="1" applyNumberFormat="1" applyFont="1" applyFill="1" applyBorder="1" applyAlignment="1">
      <alignment horizontal="center"/>
    </xf>
    <xf numFmtId="164" fontId="5" fillId="2" borderId="5" xfId="2" applyNumberFormat="1" applyFont="1" applyFill="1" applyBorder="1" applyAlignment="1">
      <alignment horizontal="center" vertical="center"/>
    </xf>
    <xf numFmtId="164" fontId="5" fillId="2" borderId="5" xfId="2" applyNumberFormat="1" applyFont="1" applyFill="1" applyBorder="1" applyAlignment="1">
      <alignment horizontal="center"/>
    </xf>
    <xf numFmtId="165" fontId="5" fillId="2" borderId="5" xfId="1" applyNumberFormat="1" applyFont="1" applyFill="1" applyBorder="1" applyAlignment="1">
      <alignment horizontal="center"/>
    </xf>
    <xf numFmtId="166" fontId="5" fillId="2" borderId="3" xfId="1" applyNumberFormat="1" applyFont="1" applyFill="1" applyBorder="1" applyAlignment="1">
      <alignment horizontal="center"/>
    </xf>
    <xf numFmtId="166" fontId="5" fillId="2" borderId="4" xfId="1" applyNumberFormat="1" applyFont="1" applyFill="1" applyBorder="1" applyAlignment="1">
      <alignment horizontal="center"/>
    </xf>
    <xf numFmtId="166" fontId="5" fillId="2" borderId="5" xfId="1" applyNumberFormat="1" applyFont="1" applyFill="1" applyBorder="1" applyAlignment="1">
      <alignment horizontal="center"/>
    </xf>
    <xf numFmtId="0" fontId="0" fillId="0" borderId="0" xfId="0" applyAlignment="1">
      <alignment horizontal="right"/>
    </xf>
    <xf numFmtId="164" fontId="0" fillId="0" borderId="0" xfId="2" applyNumberFormat="1" applyFont="1"/>
    <xf numFmtId="0" fontId="0" fillId="0" borderId="6" xfId="0" applyBorder="1"/>
    <xf numFmtId="0" fontId="0" fillId="3" borderId="0" xfId="0" applyFill="1"/>
    <xf numFmtId="0" fontId="0" fillId="5" borderId="0" xfId="0" applyFill="1"/>
    <xf numFmtId="0" fontId="5" fillId="5" borderId="6" xfId="0" applyFont="1" applyFill="1" applyBorder="1" applyAlignment="1">
      <alignment horizontal="left"/>
    </xf>
    <xf numFmtId="0" fontId="5" fillId="5" borderId="6" xfId="0" applyFont="1" applyFill="1" applyBorder="1" applyAlignment="1">
      <alignment horizontal="center"/>
    </xf>
    <xf numFmtId="38" fontId="0" fillId="5" borderId="0" xfId="0" applyNumberFormat="1" applyFill="1"/>
    <xf numFmtId="0" fontId="0" fillId="3" borderId="1" xfId="0" applyFill="1" applyBorder="1" applyAlignment="1">
      <alignment vertical="center"/>
    </xf>
    <xf numFmtId="0" fontId="0" fillId="3" borderId="1" xfId="0" applyFill="1" applyBorder="1"/>
    <xf numFmtId="0" fontId="0" fillId="6" borderId="0" xfId="0" applyFill="1"/>
    <xf numFmtId="38" fontId="0" fillId="6" borderId="0" xfId="0" applyNumberFormat="1" applyFill="1"/>
    <xf numFmtId="38" fontId="5" fillId="6" borderId="0" xfId="0" applyNumberFormat="1" applyFont="1" applyFill="1"/>
    <xf numFmtId="164" fontId="3" fillId="0" borderId="0" xfId="2" applyNumberFormat="1" applyFont="1" applyAlignment="1">
      <alignment horizontal="left" vertical="top" wrapText="1"/>
    </xf>
    <xf numFmtId="164" fontId="0" fillId="0" borderId="0" xfId="2" applyNumberFormat="1" applyFont="1" applyAlignment="1">
      <alignment horizontal="left" vertical="top" wrapText="1"/>
    </xf>
    <xf numFmtId="166" fontId="4" fillId="3" borderId="0" xfId="1" applyNumberFormat="1" applyFont="1" applyFill="1" applyBorder="1" applyAlignment="1">
      <alignment horizontal="center" vertical="center"/>
    </xf>
    <xf numFmtId="166" fontId="4" fillId="4" borderId="0" xfId="1" applyNumberFormat="1" applyFont="1" applyFill="1" applyAlignment="1">
      <alignment horizontal="center" vertical="center"/>
    </xf>
    <xf numFmtId="166" fontId="6" fillId="0" borderId="0" xfId="1" applyNumberFormat="1"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5" fillId="0" borderId="8" xfId="0" applyFont="1" applyBorder="1" applyAlignment="1">
      <alignment horizontal="center"/>
    </xf>
    <xf numFmtId="0" fontId="5" fillId="0" borderId="6" xfId="0" applyFont="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5" fillId="5" borderId="6" xfId="0" applyFont="1" applyFill="1" applyBorder="1" applyAlignment="1">
      <alignment horizontal="left"/>
    </xf>
    <xf numFmtId="0" fontId="5" fillId="5" borderId="0" xfId="0" applyFont="1" applyFill="1" applyAlignment="1">
      <alignment horizontal="left"/>
    </xf>
    <xf numFmtId="0" fontId="4" fillId="3" borderId="7"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zoomScaleNormal="100" workbookViewId="0">
      <selection sqref="A1:M1"/>
    </sheetView>
  </sheetViews>
  <sheetFormatPr baseColWidth="10" defaultColWidth="8.5" defaultRowHeight="15" x14ac:dyDescent="0.2"/>
  <cols>
    <col min="2" max="2" width="16.5" style="4" customWidth="1"/>
    <col min="3" max="3" width="16.5" style="5" customWidth="1"/>
    <col min="4" max="4" width="6.5" style="4" customWidth="1"/>
    <col min="5" max="5" width="19.5" style="6" bestFit="1" customWidth="1"/>
    <col min="6" max="6" width="22.83203125" style="6" customWidth="1"/>
    <col min="7" max="7" width="15.5" style="6" customWidth="1"/>
    <col min="8" max="8" width="14.83203125" style="6" customWidth="1"/>
    <col min="9" max="9" width="6.5" style="6" customWidth="1"/>
    <col min="10" max="10" width="20.5" style="6" customWidth="1"/>
    <col min="11" max="11" width="24" style="6" customWidth="1"/>
    <col min="12" max="12" width="15.5" style="6" customWidth="1"/>
    <col min="13" max="13" width="14.5" style="6" customWidth="1"/>
  </cols>
  <sheetData>
    <row r="1" spans="1:13" ht="16" x14ac:dyDescent="0.2">
      <c r="A1" s="59" t="s">
        <v>0</v>
      </c>
      <c r="B1" s="59"/>
      <c r="C1" s="59"/>
      <c r="D1" s="59"/>
      <c r="E1" s="59"/>
      <c r="F1" s="59"/>
      <c r="G1" s="59"/>
      <c r="H1" s="59"/>
      <c r="I1" s="59"/>
      <c r="J1" s="59"/>
      <c r="K1" s="59"/>
      <c r="L1" s="59"/>
      <c r="M1" s="59"/>
    </row>
    <row r="2" spans="1:13" ht="16" x14ac:dyDescent="0.2">
      <c r="A2" s="59" t="s">
        <v>41</v>
      </c>
      <c r="B2" s="59"/>
      <c r="C2" s="59"/>
      <c r="D2" s="59"/>
      <c r="E2" s="59"/>
      <c r="F2" s="59"/>
      <c r="G2" s="59"/>
      <c r="H2" s="59"/>
      <c r="I2" s="59"/>
      <c r="J2" s="59"/>
      <c r="K2" s="59"/>
      <c r="L2" s="59"/>
      <c r="M2" s="59"/>
    </row>
    <row r="4" spans="1:13" s="15" customFormat="1" ht="15" customHeight="1" x14ac:dyDescent="0.2">
      <c r="B4" s="19"/>
      <c r="C4" s="20"/>
      <c r="D4" s="19"/>
      <c r="E4" s="57" t="s">
        <v>13</v>
      </c>
      <c r="F4" s="57"/>
      <c r="G4" s="57"/>
      <c r="H4" s="57"/>
      <c r="I4" s="21"/>
      <c r="J4" s="58" t="s">
        <v>1</v>
      </c>
      <c r="K4" s="58"/>
      <c r="L4" s="58"/>
      <c r="M4" s="58"/>
    </row>
    <row r="5" spans="1:13" x14ac:dyDescent="0.2">
      <c r="A5" s="30" t="s">
        <v>58</v>
      </c>
      <c r="B5" s="31" t="s">
        <v>23</v>
      </c>
      <c r="C5" s="32" t="s">
        <v>39</v>
      </c>
      <c r="D5" s="9"/>
      <c r="E5" s="39" t="s">
        <v>38</v>
      </c>
      <c r="F5" s="39" t="s">
        <v>38</v>
      </c>
      <c r="G5" s="39"/>
      <c r="H5" s="39" t="s">
        <v>21</v>
      </c>
      <c r="I5" s="10"/>
      <c r="J5" s="39" t="s">
        <v>38</v>
      </c>
      <c r="K5" s="39" t="s">
        <v>38</v>
      </c>
      <c r="L5" s="39"/>
      <c r="M5" s="39" t="s">
        <v>21</v>
      </c>
    </row>
    <row r="6" spans="1:13" x14ac:dyDescent="0.2">
      <c r="A6" s="33" t="s">
        <v>36</v>
      </c>
      <c r="B6" s="34" t="s">
        <v>22</v>
      </c>
      <c r="C6" s="35" t="s">
        <v>40</v>
      </c>
      <c r="D6" s="9"/>
      <c r="E6" s="40" t="s">
        <v>18</v>
      </c>
      <c r="F6" s="40" t="s">
        <v>19</v>
      </c>
      <c r="G6" s="40" t="s">
        <v>20</v>
      </c>
      <c r="H6" s="40" t="s">
        <v>22</v>
      </c>
      <c r="I6" s="10"/>
      <c r="J6" s="40" t="s">
        <v>18</v>
      </c>
      <c r="K6" s="40" t="s">
        <v>19</v>
      </c>
      <c r="L6" s="40" t="s">
        <v>20</v>
      </c>
      <c r="M6" s="40" t="s">
        <v>22</v>
      </c>
    </row>
    <row r="7" spans="1:13" x14ac:dyDescent="0.2">
      <c r="A7" s="36" t="s">
        <v>37</v>
      </c>
      <c r="B7" s="37" t="s">
        <v>35</v>
      </c>
      <c r="C7" s="38" t="s">
        <v>31</v>
      </c>
      <c r="D7" s="9"/>
      <c r="E7" s="41" t="s">
        <v>42</v>
      </c>
      <c r="F7" s="41" t="s">
        <v>51</v>
      </c>
      <c r="G7" s="41" t="s">
        <v>43</v>
      </c>
      <c r="H7" s="41" t="s">
        <v>44</v>
      </c>
      <c r="I7" s="10"/>
      <c r="J7" s="41" t="s">
        <v>42</v>
      </c>
      <c r="K7" s="41" t="s">
        <v>51</v>
      </c>
      <c r="L7" s="41" t="s">
        <v>43</v>
      </c>
      <c r="M7" s="41" t="s">
        <v>44</v>
      </c>
    </row>
    <row r="8" spans="1:13" x14ac:dyDescent="0.2">
      <c r="A8" s="16"/>
      <c r="E8" s="7"/>
      <c r="F8" s="7"/>
      <c r="G8" s="7"/>
      <c r="H8" s="7"/>
      <c r="J8" s="7"/>
      <c r="K8" s="7"/>
      <c r="L8" s="7"/>
      <c r="M8" s="7"/>
    </row>
    <row r="9" spans="1:13" x14ac:dyDescent="0.2">
      <c r="A9" s="16">
        <v>2014</v>
      </c>
      <c r="B9" s="11">
        <v>1</v>
      </c>
      <c r="C9" s="17">
        <v>5</v>
      </c>
      <c r="D9" s="11"/>
      <c r="E9" s="12">
        <v>292707662</v>
      </c>
      <c r="F9" s="12">
        <v>5624915576</v>
      </c>
      <c r="G9" s="6">
        <v>0</v>
      </c>
      <c r="H9" s="12">
        <v>0</v>
      </c>
      <c r="I9" s="12"/>
      <c r="J9" s="12">
        <v>0</v>
      </c>
      <c r="K9" s="6">
        <v>0</v>
      </c>
      <c r="L9" s="6">
        <v>0</v>
      </c>
      <c r="M9" s="6">
        <v>0</v>
      </c>
    </row>
    <row r="10" spans="1:13" x14ac:dyDescent="0.2">
      <c r="A10" s="16">
        <v>2015</v>
      </c>
      <c r="B10" s="11">
        <v>1</v>
      </c>
      <c r="C10" s="18">
        <v>5</v>
      </c>
      <c r="E10" s="6">
        <v>1355346526</v>
      </c>
      <c r="F10" s="6">
        <v>-1734151476</v>
      </c>
      <c r="G10" s="6">
        <v>0</v>
      </c>
      <c r="H10" s="6">
        <v>0</v>
      </c>
      <c r="J10" s="6">
        <v>0</v>
      </c>
      <c r="K10" s="6">
        <v>0</v>
      </c>
      <c r="L10" s="6">
        <v>0</v>
      </c>
      <c r="M10" s="6">
        <v>0</v>
      </c>
    </row>
    <row r="11" spans="1:13" x14ac:dyDescent="0.2">
      <c r="A11" s="16">
        <v>2016</v>
      </c>
      <c r="B11" s="11">
        <v>1</v>
      </c>
      <c r="C11" s="18">
        <v>5</v>
      </c>
      <c r="E11" s="6">
        <v>527724561</v>
      </c>
      <c r="F11" s="6">
        <v>-4985793479</v>
      </c>
      <c r="G11" s="6">
        <v>0</v>
      </c>
      <c r="H11" s="6">
        <v>0</v>
      </c>
      <c r="J11" s="6">
        <v>0</v>
      </c>
      <c r="K11" s="6">
        <v>0</v>
      </c>
      <c r="L11" s="6">
        <v>0</v>
      </c>
      <c r="M11" s="6">
        <v>0</v>
      </c>
    </row>
    <row r="12" spans="1:13" x14ac:dyDescent="0.2">
      <c r="A12" s="16">
        <v>2017</v>
      </c>
      <c r="B12" s="11">
        <v>1</v>
      </c>
      <c r="C12" s="18">
        <v>5</v>
      </c>
      <c r="E12" s="6">
        <v>0</v>
      </c>
      <c r="F12" s="6">
        <v>4180129249</v>
      </c>
      <c r="G12" s="6">
        <v>6494407977</v>
      </c>
      <c r="H12" s="6">
        <v>0</v>
      </c>
      <c r="J12" s="6">
        <v>239322183</v>
      </c>
      <c r="K12" s="6">
        <v>0</v>
      </c>
      <c r="L12" s="6">
        <v>0</v>
      </c>
      <c r="M12" s="6">
        <v>0</v>
      </c>
    </row>
    <row r="13" spans="1:13" x14ac:dyDescent="0.2">
      <c r="A13" s="16">
        <v>2018</v>
      </c>
      <c r="B13" s="11">
        <v>1</v>
      </c>
      <c r="C13" s="18">
        <v>5</v>
      </c>
      <c r="E13" s="6">
        <v>31731963</v>
      </c>
      <c r="F13" s="6">
        <v>1457979231</v>
      </c>
      <c r="G13" s="6">
        <v>0</v>
      </c>
      <c r="H13" s="6">
        <v>0</v>
      </c>
      <c r="J13" s="6">
        <v>0</v>
      </c>
      <c r="K13" s="6">
        <v>0</v>
      </c>
      <c r="L13" s="6">
        <v>0</v>
      </c>
      <c r="M13" s="6">
        <v>0</v>
      </c>
    </row>
    <row r="14" spans="1:13" x14ac:dyDescent="0.2">
      <c r="A14" s="16">
        <v>2019</v>
      </c>
      <c r="B14" s="11">
        <v>1</v>
      </c>
      <c r="C14" s="18">
        <v>5</v>
      </c>
      <c r="E14" s="6">
        <v>69329945</v>
      </c>
      <c r="F14" s="6">
        <v>-586060713</v>
      </c>
      <c r="G14" s="6">
        <v>0</v>
      </c>
      <c r="H14" s="6">
        <v>0</v>
      </c>
      <c r="J14" s="6">
        <v>0</v>
      </c>
      <c r="K14" s="6">
        <v>0</v>
      </c>
      <c r="L14" s="6">
        <v>0</v>
      </c>
      <c r="M14" s="6">
        <v>0</v>
      </c>
    </row>
    <row r="15" spans="1:13" x14ac:dyDescent="0.2">
      <c r="A15" s="16">
        <v>2020</v>
      </c>
      <c r="B15" s="11">
        <v>1</v>
      </c>
      <c r="C15" s="18">
        <v>5</v>
      </c>
      <c r="E15" s="6">
        <v>0</v>
      </c>
      <c r="F15" s="6">
        <v>-2805320947</v>
      </c>
      <c r="G15" s="6">
        <v>0</v>
      </c>
      <c r="H15" s="6">
        <v>0</v>
      </c>
      <c r="J15" s="6">
        <v>133569121</v>
      </c>
      <c r="K15" s="6">
        <v>0</v>
      </c>
      <c r="L15" s="6">
        <v>0</v>
      </c>
      <c r="M15" s="6">
        <v>0</v>
      </c>
    </row>
    <row r="16" spans="1:13" x14ac:dyDescent="0.2">
      <c r="A16" s="16">
        <v>2021</v>
      </c>
      <c r="B16" s="11">
        <v>1</v>
      </c>
      <c r="C16" s="18">
        <v>5</v>
      </c>
      <c r="E16" s="6">
        <v>451180317</v>
      </c>
      <c r="F16" s="6">
        <v>15806273192</v>
      </c>
      <c r="G16" s="6">
        <v>4433796926</v>
      </c>
      <c r="H16" s="6">
        <v>0</v>
      </c>
      <c r="J16" s="6">
        <v>0</v>
      </c>
      <c r="K16" s="6">
        <v>0</v>
      </c>
      <c r="L16" s="6">
        <v>0</v>
      </c>
      <c r="M16" s="6">
        <v>0</v>
      </c>
    </row>
    <row r="17" spans="1:13" x14ac:dyDescent="0.2">
      <c r="A17" s="16">
        <v>2022</v>
      </c>
      <c r="B17" s="11">
        <v>1</v>
      </c>
      <c r="C17" s="18">
        <v>4</v>
      </c>
      <c r="E17" s="6">
        <v>0</v>
      </c>
      <c r="F17" s="6">
        <v>-11272478990</v>
      </c>
      <c r="G17" s="6">
        <v>0</v>
      </c>
      <c r="H17" s="6">
        <v>0</v>
      </c>
      <c r="J17" s="6">
        <v>42146204</v>
      </c>
      <c r="K17" s="6">
        <v>0</v>
      </c>
      <c r="L17" s="6">
        <v>2669899674</v>
      </c>
      <c r="M17" s="6">
        <v>0</v>
      </c>
    </row>
    <row r="18" spans="1:13" x14ac:dyDescent="0.2">
      <c r="A18" s="16">
        <v>2023</v>
      </c>
      <c r="B18" s="11">
        <v>1</v>
      </c>
      <c r="C18" s="18">
        <v>5</v>
      </c>
      <c r="E18" s="6">
        <v>755807984</v>
      </c>
      <c r="F18" s="6">
        <v>1333228936</v>
      </c>
      <c r="G18" s="6">
        <v>0</v>
      </c>
      <c r="H18" s="6">
        <v>0</v>
      </c>
      <c r="J18" s="6">
        <v>0</v>
      </c>
      <c r="K18" s="6">
        <v>0</v>
      </c>
      <c r="L18" s="6">
        <v>0</v>
      </c>
      <c r="M18" s="6">
        <v>0</v>
      </c>
    </row>
    <row r="19" spans="1:13" x14ac:dyDescent="0.2">
      <c r="A19" s="16"/>
    </row>
    <row r="20" spans="1:13" x14ac:dyDescent="0.2">
      <c r="A20" s="30"/>
      <c r="B20" s="31" t="s">
        <v>32</v>
      </c>
    </row>
    <row r="21" spans="1:13" x14ac:dyDescent="0.2">
      <c r="A21" s="33" t="s">
        <v>36</v>
      </c>
      <c r="B21" s="34" t="s">
        <v>33</v>
      </c>
    </row>
    <row r="22" spans="1:13" x14ac:dyDescent="0.2">
      <c r="A22" s="36" t="s">
        <v>37</v>
      </c>
      <c r="B22" s="37" t="s">
        <v>34</v>
      </c>
    </row>
    <row r="23" spans="1:13" x14ac:dyDescent="0.2">
      <c r="A23" s="16"/>
      <c r="B23" s="5"/>
    </row>
    <row r="24" spans="1:13" x14ac:dyDescent="0.2">
      <c r="A24" s="16">
        <v>2015</v>
      </c>
      <c r="B24" s="13" t="s">
        <v>25</v>
      </c>
    </row>
    <row r="25" spans="1:13" x14ac:dyDescent="0.2">
      <c r="A25" s="16">
        <v>2016</v>
      </c>
      <c r="B25" s="8" t="s">
        <v>25</v>
      </c>
    </row>
    <row r="26" spans="1:13" x14ac:dyDescent="0.2">
      <c r="A26" s="16">
        <v>2017</v>
      </c>
      <c r="B26" s="8" t="s">
        <v>25</v>
      </c>
    </row>
    <row r="27" spans="1:13" x14ac:dyDescent="0.2">
      <c r="A27" s="16">
        <v>2018</v>
      </c>
      <c r="B27" s="8" t="s">
        <v>25</v>
      </c>
    </row>
    <row r="28" spans="1:13" x14ac:dyDescent="0.2">
      <c r="A28" s="16">
        <v>2019</v>
      </c>
      <c r="B28" s="8" t="s">
        <v>25</v>
      </c>
    </row>
    <row r="29" spans="1:13" x14ac:dyDescent="0.2">
      <c r="A29" s="16">
        <v>2020</v>
      </c>
      <c r="B29" s="8" t="s">
        <v>25</v>
      </c>
    </row>
    <row r="30" spans="1:13" x14ac:dyDescent="0.2">
      <c r="A30" s="16">
        <v>2021</v>
      </c>
      <c r="B30" s="8" t="s">
        <v>25</v>
      </c>
    </row>
    <row r="31" spans="1:13" x14ac:dyDescent="0.2">
      <c r="A31" s="16">
        <v>2022</v>
      </c>
      <c r="B31" s="8" t="s">
        <v>25</v>
      </c>
    </row>
    <row r="32" spans="1:13" x14ac:dyDescent="0.2">
      <c r="A32" s="16">
        <v>2023</v>
      </c>
      <c r="B32" s="8" t="s">
        <v>25</v>
      </c>
    </row>
    <row r="33" spans="1:13" x14ac:dyDescent="0.2">
      <c r="A33" s="16">
        <v>2024</v>
      </c>
      <c r="B33" s="8" t="s">
        <v>25</v>
      </c>
    </row>
    <row r="34" spans="1:13" x14ac:dyDescent="0.2">
      <c r="A34" s="16">
        <v>2025</v>
      </c>
      <c r="B34" s="8" t="s">
        <v>25</v>
      </c>
    </row>
    <row r="35" spans="1:13" x14ac:dyDescent="0.2">
      <c r="A35" s="16">
        <v>2026</v>
      </c>
      <c r="B35" s="8" t="s">
        <v>25</v>
      </c>
    </row>
    <row r="36" spans="1:13" x14ac:dyDescent="0.2">
      <c r="A36" s="16">
        <v>2027</v>
      </c>
      <c r="B36" s="8" t="s">
        <v>25</v>
      </c>
    </row>
    <row r="39" spans="1:13" x14ac:dyDescent="0.2">
      <c r="A39" s="1" t="s">
        <v>30</v>
      </c>
    </row>
    <row r="40" spans="1:13" ht="30" customHeight="1" x14ac:dyDescent="0.2">
      <c r="A40" s="29" t="s">
        <v>26</v>
      </c>
      <c r="B40" s="55" t="s">
        <v>52</v>
      </c>
      <c r="C40" s="55"/>
      <c r="D40" s="55"/>
      <c r="E40" s="55"/>
      <c r="F40" s="55"/>
      <c r="G40" s="55"/>
      <c r="H40" s="55"/>
      <c r="I40" s="55"/>
      <c r="J40" s="55"/>
      <c r="K40" s="55"/>
      <c r="L40" s="55"/>
      <c r="M40" s="55"/>
    </row>
    <row r="41" spans="1:13" x14ac:dyDescent="0.2">
      <c r="A41" s="29"/>
      <c r="B41" s="22"/>
      <c r="C41" s="23"/>
      <c r="D41" s="22"/>
      <c r="E41" s="24"/>
      <c r="F41" s="24"/>
      <c r="G41" s="24"/>
      <c r="H41" s="24"/>
      <c r="I41" s="24"/>
      <c r="J41" s="24"/>
      <c r="K41" s="24"/>
      <c r="L41" s="24"/>
      <c r="M41" s="24"/>
    </row>
    <row r="42" spans="1:13" ht="62.25" customHeight="1" x14ac:dyDescent="0.2">
      <c r="A42" s="29" t="s">
        <v>27</v>
      </c>
      <c r="B42" s="56" t="s">
        <v>60</v>
      </c>
      <c r="C42" s="55"/>
      <c r="D42" s="55"/>
      <c r="E42" s="55"/>
      <c r="F42" s="55"/>
      <c r="G42" s="55"/>
      <c r="H42" s="55"/>
      <c r="I42" s="55"/>
      <c r="J42" s="55"/>
      <c r="K42" s="55"/>
      <c r="L42" s="55"/>
      <c r="M42" s="55"/>
    </row>
    <row r="43" spans="1:13" x14ac:dyDescent="0.2">
      <c r="A43" s="29"/>
      <c r="B43" s="22"/>
      <c r="C43" s="23"/>
      <c r="D43" s="22"/>
      <c r="E43" s="24"/>
      <c r="F43" s="24"/>
      <c r="G43" s="24"/>
      <c r="H43" s="24"/>
      <c r="I43" s="24"/>
      <c r="J43" s="24"/>
      <c r="K43" s="24"/>
      <c r="L43" s="24"/>
      <c r="M43" s="24"/>
    </row>
    <row r="44" spans="1:13" ht="48" customHeight="1" x14ac:dyDescent="0.2">
      <c r="A44" s="29" t="s">
        <v>28</v>
      </c>
      <c r="B44" s="55" t="s">
        <v>53</v>
      </c>
      <c r="C44" s="55"/>
      <c r="D44" s="55"/>
      <c r="E44" s="55"/>
      <c r="F44" s="55"/>
      <c r="G44" s="55"/>
      <c r="H44" s="55"/>
      <c r="I44" s="55"/>
      <c r="J44" s="55"/>
      <c r="K44" s="55"/>
      <c r="L44" s="55"/>
      <c r="M44" s="55"/>
    </row>
    <row r="45" spans="1:13" x14ac:dyDescent="0.2">
      <c r="A45" s="29"/>
      <c r="B45" s="22"/>
      <c r="C45" s="23"/>
      <c r="D45" s="22"/>
      <c r="E45" s="24"/>
      <c r="F45" s="24"/>
      <c r="G45" s="24"/>
      <c r="H45" s="24"/>
      <c r="I45" s="24"/>
      <c r="J45" s="24"/>
      <c r="K45" s="24"/>
      <c r="L45" s="24"/>
      <c r="M45" s="24"/>
    </row>
    <row r="46" spans="1:13" ht="45.75" customHeight="1" x14ac:dyDescent="0.2">
      <c r="A46" s="29" t="s">
        <v>29</v>
      </c>
      <c r="B46" s="56" t="s">
        <v>55</v>
      </c>
      <c r="C46" s="55"/>
      <c r="D46" s="55"/>
      <c r="E46" s="55"/>
      <c r="F46" s="55"/>
      <c r="G46" s="55"/>
      <c r="H46" s="55"/>
      <c r="I46" s="55"/>
      <c r="J46" s="55"/>
      <c r="K46" s="55"/>
      <c r="L46" s="55"/>
      <c r="M46" s="55"/>
    </row>
    <row r="48" spans="1:13" x14ac:dyDescent="0.2">
      <c r="A48" s="29" t="s">
        <v>45</v>
      </c>
      <c r="B48" s="43" t="s">
        <v>57</v>
      </c>
    </row>
    <row r="50" spans="1:2" x14ac:dyDescent="0.2">
      <c r="A50" s="42" t="s">
        <v>49</v>
      </c>
      <c r="B50" t="s">
        <v>50</v>
      </c>
    </row>
    <row r="51" spans="1:2" x14ac:dyDescent="0.2">
      <c r="B51" t="s">
        <v>54</v>
      </c>
    </row>
    <row r="52" spans="1:2" x14ac:dyDescent="0.2">
      <c r="B52"/>
    </row>
  </sheetData>
  <mergeCells count="8">
    <mergeCell ref="B44:M44"/>
    <mergeCell ref="B46:M46"/>
    <mergeCell ref="E4:H4"/>
    <mergeCell ref="J4:M4"/>
    <mergeCell ref="A1:M1"/>
    <mergeCell ref="A2:M2"/>
    <mergeCell ref="B42:M42"/>
    <mergeCell ref="B40:M40"/>
  </mergeCells>
  <phoneticPr fontId="2" type="noConversion"/>
  <pageMargins left="0" right="0" top="0" bottom="0" header="0" footer="0"/>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L229"/>
  <sheetViews>
    <sheetView tabSelected="1" zoomScale="82" zoomScaleNormal="82" workbookViewId="0">
      <pane ySplit="5" topLeftCell="A6" activePane="bottomLeft" state="frozen"/>
      <selection activeCell="A13" sqref="A13"/>
      <selection pane="bottomLeft" sqref="A1:T1"/>
    </sheetView>
  </sheetViews>
  <sheetFormatPr baseColWidth="10" defaultColWidth="8.5" defaultRowHeight="15" x14ac:dyDescent="0.2"/>
  <cols>
    <col min="1" max="1" width="3.5" customWidth="1"/>
    <col min="4" max="4" width="11.5" customWidth="1"/>
    <col min="5" max="5" width="16.6640625" customWidth="1"/>
    <col min="6" max="6" width="10.5" customWidth="1"/>
    <col min="7" max="7" width="23.6640625" customWidth="1"/>
    <col min="8" max="13" width="19" customWidth="1"/>
    <col min="14" max="14" width="20.6640625" customWidth="1"/>
    <col min="15" max="18" width="19" customWidth="1"/>
    <col min="19" max="20" width="20.83203125" customWidth="1"/>
    <col min="21" max="21" width="15.6640625" bestFit="1" customWidth="1"/>
  </cols>
  <sheetData>
    <row r="1" spans="1:20" ht="20" x14ac:dyDescent="0.25">
      <c r="A1" s="60" t="s">
        <v>0</v>
      </c>
      <c r="B1" s="60"/>
      <c r="C1" s="60"/>
      <c r="D1" s="60"/>
      <c r="E1" s="60"/>
      <c r="F1" s="60"/>
      <c r="G1" s="60"/>
      <c r="H1" s="60"/>
      <c r="I1" s="60"/>
      <c r="J1" s="60"/>
      <c r="K1" s="60"/>
      <c r="L1" s="60"/>
      <c r="M1" s="60"/>
      <c r="N1" s="60"/>
      <c r="O1" s="60"/>
      <c r="P1" s="60"/>
      <c r="Q1" s="60"/>
      <c r="R1" s="60"/>
      <c r="S1" s="60"/>
      <c r="T1" s="60"/>
    </row>
    <row r="2" spans="1:20" ht="20" x14ac:dyDescent="0.25">
      <c r="A2" s="60" t="s">
        <v>41</v>
      </c>
      <c r="B2" s="60"/>
      <c r="C2" s="60"/>
      <c r="D2" s="60"/>
      <c r="E2" s="60"/>
      <c r="F2" s="60"/>
      <c r="G2" s="60"/>
      <c r="H2" s="60"/>
      <c r="I2" s="60"/>
      <c r="J2" s="60"/>
      <c r="K2" s="60"/>
      <c r="L2" s="60"/>
      <c r="M2" s="60"/>
      <c r="N2" s="60"/>
      <c r="O2" s="60"/>
      <c r="P2" s="60"/>
      <c r="Q2" s="60"/>
      <c r="R2" s="60"/>
      <c r="S2" s="60"/>
      <c r="T2" s="60"/>
    </row>
    <row r="4" spans="1:20" x14ac:dyDescent="0.2">
      <c r="E4" s="14" t="s">
        <v>2</v>
      </c>
      <c r="G4" s="62" t="s">
        <v>4</v>
      </c>
      <c r="H4" s="63"/>
      <c r="I4" s="63"/>
      <c r="J4" s="63"/>
      <c r="K4" s="63"/>
      <c r="L4" s="63"/>
      <c r="M4" s="63"/>
      <c r="N4" s="63"/>
      <c r="O4" s="63"/>
      <c r="P4" s="44"/>
      <c r="Q4" s="44"/>
      <c r="R4" s="44"/>
      <c r="S4" s="44"/>
      <c r="T4" s="44"/>
    </row>
    <row r="5" spans="1:20" x14ac:dyDescent="0.2">
      <c r="B5" t="s">
        <v>15</v>
      </c>
      <c r="E5" s="14" t="s">
        <v>3</v>
      </c>
      <c r="G5" s="27">
        <v>2014</v>
      </c>
      <c r="H5" s="28">
        <v>2015</v>
      </c>
      <c r="I5" s="28">
        <v>2016</v>
      </c>
      <c r="J5" s="28">
        <v>2017</v>
      </c>
      <c r="K5" s="28">
        <v>2018</v>
      </c>
      <c r="L5" s="28">
        <v>2019</v>
      </c>
      <c r="M5" s="28">
        <v>2020</v>
      </c>
      <c r="N5" s="28">
        <v>2021</v>
      </c>
      <c r="O5" s="28">
        <v>2022</v>
      </c>
      <c r="P5" s="28">
        <v>2023</v>
      </c>
      <c r="Q5" s="28">
        <v>2024</v>
      </c>
      <c r="R5" s="28">
        <v>2025</v>
      </c>
      <c r="S5" s="28">
        <v>2026</v>
      </c>
      <c r="T5" s="28">
        <v>2027</v>
      </c>
    </row>
    <row r="6" spans="1:20" s="15" customFormat="1" ht="15" customHeight="1" x14ac:dyDescent="0.2">
      <c r="A6" s="64" t="s">
        <v>13</v>
      </c>
      <c r="B6" s="64"/>
      <c r="C6" s="64"/>
      <c r="D6" s="64"/>
      <c r="E6" s="64"/>
      <c r="F6" s="64"/>
      <c r="G6" s="64"/>
      <c r="H6" s="64"/>
      <c r="I6" s="64"/>
      <c r="J6" s="64"/>
      <c r="K6" s="64"/>
      <c r="L6" s="64"/>
      <c r="M6" s="64"/>
      <c r="N6" s="64"/>
      <c r="O6" s="64"/>
      <c r="P6" s="50"/>
      <c r="Q6" s="50"/>
      <c r="R6" s="50"/>
      <c r="S6" s="50"/>
      <c r="T6" s="50"/>
    </row>
    <row r="7" spans="1:20" x14ac:dyDescent="0.2">
      <c r="A7" s="67" t="s">
        <v>5</v>
      </c>
      <c r="B7" s="67"/>
      <c r="C7" s="67"/>
      <c r="D7" s="67"/>
      <c r="E7" s="67"/>
      <c r="F7" s="67"/>
      <c r="G7" s="67"/>
      <c r="H7" s="67"/>
      <c r="I7" s="67"/>
      <c r="J7" s="67"/>
      <c r="K7" s="67"/>
      <c r="L7" s="67"/>
      <c r="M7" s="67"/>
      <c r="N7" s="67"/>
      <c r="O7" s="67"/>
      <c r="P7" s="67"/>
      <c r="Q7" s="67"/>
      <c r="R7" s="46"/>
      <c r="S7" s="46"/>
      <c r="T7" s="46"/>
    </row>
    <row r="8" spans="1:20" x14ac:dyDescent="0.2">
      <c r="B8">
        <f>+'Annual Information'!A9</f>
        <v>2014</v>
      </c>
      <c r="E8" s="2">
        <f>+'Annual Information'!E9*'Annual Information'!$B9</f>
        <v>292707662</v>
      </c>
      <c r="F8" s="2"/>
      <c r="G8" s="2">
        <f>ROUND(+$E8/'Annual Information'!$C9,0)</f>
        <v>58541532</v>
      </c>
      <c r="H8" s="2">
        <f>ROUND(+$E8/'Annual Information'!$C9,0)</f>
        <v>58541532</v>
      </c>
      <c r="I8" s="2">
        <f>ROUND(+$E8/'Annual Information'!$C9,0)</f>
        <v>58541532</v>
      </c>
      <c r="J8" s="2">
        <f>ROUND(+$E8/'Annual Information'!$C9,0)</f>
        <v>58541532</v>
      </c>
      <c r="K8" s="2">
        <f>+$E8-G8-H8-I8-J8</f>
        <v>58541534</v>
      </c>
      <c r="L8" s="2"/>
      <c r="M8" s="2"/>
      <c r="N8" s="2"/>
      <c r="O8" s="2"/>
      <c r="P8" s="2"/>
      <c r="Q8" s="2"/>
    </row>
    <row r="9" spans="1:20" x14ac:dyDescent="0.2">
      <c r="B9">
        <f>+'Annual Information'!A10</f>
        <v>2015</v>
      </c>
      <c r="E9" s="2">
        <f>+'Annual Information'!E10*'Annual Information'!$B10</f>
        <v>1355346526</v>
      </c>
      <c r="F9" s="2"/>
      <c r="G9" s="2"/>
      <c r="H9" s="2">
        <f>ROUND(+$E9/'Annual Information'!$C10,0)</f>
        <v>271069305</v>
      </c>
      <c r="I9" s="2">
        <f>ROUND(+$E9/'Annual Information'!$C10,0)</f>
        <v>271069305</v>
      </c>
      <c r="J9" s="2">
        <f>ROUND(+$E9/'Annual Information'!$C10,0)</f>
        <v>271069305</v>
      </c>
      <c r="K9" s="2">
        <f>ROUND(+$E9/'Annual Information'!$C10,0)</f>
        <v>271069305</v>
      </c>
      <c r="L9" s="2">
        <f>+$E9-H9-I9-J9-K9</f>
        <v>271069306</v>
      </c>
      <c r="M9" s="2"/>
      <c r="N9" s="2"/>
      <c r="O9" s="2"/>
      <c r="P9" s="2"/>
      <c r="Q9" s="2"/>
    </row>
    <row r="10" spans="1:20" x14ac:dyDescent="0.2">
      <c r="B10">
        <f>+'Annual Information'!A11</f>
        <v>2016</v>
      </c>
      <c r="E10" s="2">
        <f>+'Annual Information'!E11*'Annual Information'!$B11</f>
        <v>527724561</v>
      </c>
      <c r="F10" s="2"/>
      <c r="G10" s="2"/>
      <c r="H10" s="2"/>
      <c r="I10" s="2">
        <f>ROUND(+$E10/'Annual Information'!$C11,0)</f>
        <v>105544912</v>
      </c>
      <c r="J10" s="2">
        <f>ROUND(+$E10/'Annual Information'!$C11,0)</f>
        <v>105544912</v>
      </c>
      <c r="K10" s="2">
        <f>ROUND(+$E10/'Annual Information'!$C11,0)</f>
        <v>105544912</v>
      </c>
      <c r="L10" s="2">
        <f>ROUND(+$E10/'Annual Information'!$C11,0)</f>
        <v>105544912</v>
      </c>
      <c r="M10" s="2">
        <f>+$E10-I10-J10-K10-L10</f>
        <v>105544913</v>
      </c>
      <c r="N10" s="2"/>
      <c r="O10" s="2"/>
      <c r="P10" s="2"/>
      <c r="Q10" s="2"/>
    </row>
    <row r="11" spans="1:20" x14ac:dyDescent="0.2">
      <c r="B11">
        <f>+'Annual Information'!A12</f>
        <v>2017</v>
      </c>
      <c r="E11" s="2">
        <f>+'Annual Information'!E12*'Annual Information'!$B12</f>
        <v>0</v>
      </c>
      <c r="F11" s="2"/>
      <c r="G11" s="2"/>
      <c r="H11" s="2"/>
      <c r="I11" s="2"/>
      <c r="J11" s="2">
        <f>ROUND(+$E11/'Annual Information'!$C12,0)</f>
        <v>0</v>
      </c>
      <c r="K11" s="2">
        <f>ROUND(+$E11/'Annual Information'!$C12,0)</f>
        <v>0</v>
      </c>
      <c r="L11" s="2">
        <f>ROUND(+$E11/'Annual Information'!$C12,0)</f>
        <v>0</v>
      </c>
      <c r="M11" s="2">
        <f>ROUND(+$E11/'Annual Information'!$C12,0)</f>
        <v>0</v>
      </c>
      <c r="N11" s="2">
        <f>+$E11-J11-K11-L11-M11</f>
        <v>0</v>
      </c>
      <c r="O11" s="2"/>
      <c r="P11" s="2"/>
      <c r="Q11" s="2"/>
    </row>
    <row r="12" spans="1:20" x14ac:dyDescent="0.2">
      <c r="B12">
        <f>+'Annual Information'!A13</f>
        <v>2018</v>
      </c>
      <c r="E12" s="2">
        <f>+'Annual Information'!E13*'Annual Information'!$B13</f>
        <v>31731963</v>
      </c>
      <c r="F12" s="2"/>
      <c r="G12" s="2"/>
      <c r="H12" s="2"/>
      <c r="I12" s="2"/>
      <c r="J12" s="2"/>
      <c r="K12" s="2">
        <f>ROUND(+$E12/'Annual Information'!$C13,0)</f>
        <v>6346393</v>
      </c>
      <c r="L12" s="2">
        <f>ROUND(+$E12/'Annual Information'!$C13,0)</f>
        <v>6346393</v>
      </c>
      <c r="M12" s="2">
        <f>ROUND(+$E12/'Annual Information'!$C13,0)</f>
        <v>6346393</v>
      </c>
      <c r="N12" s="2">
        <f>ROUND(+$E12/'Annual Information'!$C13,0)</f>
        <v>6346393</v>
      </c>
      <c r="O12" s="2">
        <f>+$E12-K12-L12-M12-N12</f>
        <v>6346391</v>
      </c>
      <c r="P12" s="2"/>
      <c r="Q12" s="2"/>
    </row>
    <row r="13" spans="1:20" x14ac:dyDescent="0.2">
      <c r="B13">
        <f>+'Annual Information'!A14</f>
        <v>2019</v>
      </c>
      <c r="E13" s="2">
        <f>+'Annual Information'!E14*'Annual Information'!$B14</f>
        <v>69329945</v>
      </c>
      <c r="F13" s="2"/>
      <c r="G13" s="2"/>
      <c r="H13" s="2"/>
      <c r="I13" s="2"/>
      <c r="J13" s="2"/>
      <c r="K13" s="2"/>
      <c r="L13" s="2">
        <f>ROUND(+$E13/'Annual Information'!$C14,0)</f>
        <v>13865989</v>
      </c>
      <c r="M13" s="2">
        <f>ROUND(+$E13/'Annual Information'!$C14,0)</f>
        <v>13865989</v>
      </c>
      <c r="N13" s="2">
        <f>ROUND(+$E13/'Annual Information'!$C14,0)</f>
        <v>13865989</v>
      </c>
      <c r="O13" s="2">
        <f>ROUND(+$E13/'Annual Information'!$C14,0)</f>
        <v>13865989</v>
      </c>
      <c r="P13" s="2">
        <f>+$E13-L13-M13-N13-O13</f>
        <v>13865989</v>
      </c>
      <c r="Q13" s="2"/>
    </row>
    <row r="14" spans="1:20" x14ac:dyDescent="0.2">
      <c r="B14">
        <f>+'Annual Information'!A15</f>
        <v>2020</v>
      </c>
      <c r="E14" s="2">
        <f>+'Annual Information'!E15*'Annual Information'!$B15</f>
        <v>0</v>
      </c>
      <c r="F14" s="2"/>
      <c r="G14" s="2"/>
      <c r="H14" s="2"/>
      <c r="I14" s="2"/>
      <c r="J14" s="2"/>
      <c r="K14" s="2"/>
      <c r="L14" s="2"/>
      <c r="M14" s="2">
        <f>ROUND(+$E14/'Annual Information'!$C15,0)</f>
        <v>0</v>
      </c>
      <c r="N14" s="2">
        <f>ROUND(+$E14/'Annual Information'!$C15,0)</f>
        <v>0</v>
      </c>
      <c r="O14" s="2">
        <f>ROUND(+$E14/'Annual Information'!$C15,0)</f>
        <v>0</v>
      </c>
      <c r="P14" s="2">
        <f>ROUND(+$E14/'Annual Information'!$C15,0)</f>
        <v>0</v>
      </c>
      <c r="Q14" s="2">
        <f>+$E14-M14-N14-O14-P14</f>
        <v>0</v>
      </c>
    </row>
    <row r="15" spans="1:20" x14ac:dyDescent="0.2">
      <c r="B15">
        <f>+'Annual Information'!A16</f>
        <v>2021</v>
      </c>
      <c r="E15" s="2">
        <f>+'Annual Information'!E16*'Annual Information'!$B16</f>
        <v>451180317</v>
      </c>
      <c r="F15" s="2"/>
      <c r="G15" s="2"/>
      <c r="H15" s="2"/>
      <c r="I15" s="2"/>
      <c r="J15" s="2"/>
      <c r="K15" s="2"/>
      <c r="L15" s="2"/>
      <c r="M15" s="2"/>
      <c r="N15" s="2">
        <f>ROUND(+$E15/'Annual Information'!$C16,0)</f>
        <v>90236063</v>
      </c>
      <c r="O15" s="2">
        <f>ROUND(+$E15/'Annual Information'!$C16,0)</f>
        <v>90236063</v>
      </c>
      <c r="P15" s="2">
        <f>ROUND(+$E15/'Annual Information'!$C16,0)</f>
        <v>90236063</v>
      </c>
      <c r="Q15" s="2">
        <f>ROUND(+$E15/'Annual Information'!$C16,0)</f>
        <v>90236063</v>
      </c>
      <c r="R15" s="2">
        <f>+$E15-N15-O15-P15-Q15</f>
        <v>90236065</v>
      </c>
      <c r="S15" s="2"/>
      <c r="T15" s="2"/>
    </row>
    <row r="16" spans="1:20" x14ac:dyDescent="0.2">
      <c r="B16">
        <f>+'Annual Information'!A17</f>
        <v>2022</v>
      </c>
      <c r="E16" s="2">
        <f>+'Annual Information'!E17*'Annual Information'!$B17</f>
        <v>0</v>
      </c>
      <c r="F16" s="2"/>
      <c r="G16" s="2"/>
      <c r="H16" s="2"/>
      <c r="I16" s="2"/>
      <c r="J16" s="2"/>
      <c r="K16" s="2"/>
      <c r="L16" s="2"/>
      <c r="M16" s="2"/>
      <c r="N16" s="2"/>
      <c r="O16" s="2">
        <f>ROUND(+$E16/'Annual Information'!$C17,0)</f>
        <v>0</v>
      </c>
      <c r="P16" s="2">
        <f>ROUND(+$E16/'Annual Information'!$C17,0)</f>
        <v>0</v>
      </c>
      <c r="Q16" s="2">
        <f>ROUND(+$E16/'Annual Information'!$C17,0)</f>
        <v>0</v>
      </c>
      <c r="R16" s="2">
        <f>+$E16-N16-O16-P16-Q16</f>
        <v>0</v>
      </c>
      <c r="S16" s="2"/>
      <c r="T16" s="2"/>
    </row>
    <row r="17" spans="1:142" x14ac:dyDescent="0.2">
      <c r="B17">
        <f>+'Annual Information'!A18</f>
        <v>2023</v>
      </c>
      <c r="E17" s="2">
        <f>+'Annual Information'!E18*'Annual Information'!$B18</f>
        <v>755807984</v>
      </c>
      <c r="F17" s="2"/>
      <c r="G17" s="2"/>
      <c r="H17" s="2"/>
      <c r="I17" s="2"/>
      <c r="J17" s="2"/>
      <c r="K17" s="2"/>
      <c r="L17" s="2"/>
      <c r="M17" s="2"/>
      <c r="N17" s="2"/>
      <c r="O17" s="2"/>
      <c r="P17" s="2">
        <f>ROUND(+$E17/'Annual Information'!$C18,0)</f>
        <v>151161597</v>
      </c>
      <c r="Q17" s="2">
        <f>ROUND(+$E17/'Annual Information'!$C18,0)</f>
        <v>151161597</v>
      </c>
      <c r="R17" s="2">
        <f>ROUND(+$E17/'Annual Information'!$C18,0)</f>
        <v>151161597</v>
      </c>
      <c r="S17" s="2">
        <f>ROUND(+$E17/'Annual Information'!$C18,0)</f>
        <v>151161597</v>
      </c>
      <c r="T17" s="2">
        <f>+$E17-P17-Q17-R17-S17</f>
        <v>151161596</v>
      </c>
    </row>
    <row r="18" spans="1:142" x14ac:dyDescent="0.2">
      <c r="E18" s="2"/>
      <c r="F18" s="2"/>
      <c r="G18" s="2"/>
      <c r="H18" s="2"/>
      <c r="I18" s="2"/>
      <c r="J18" s="2"/>
      <c r="K18" s="2"/>
      <c r="L18" s="2"/>
      <c r="M18" s="2"/>
      <c r="N18" s="2"/>
      <c r="O18" s="2"/>
      <c r="P18" s="2"/>
      <c r="Q18" s="2"/>
    </row>
    <row r="19" spans="1:142" x14ac:dyDescent="0.2">
      <c r="B19" t="s">
        <v>6</v>
      </c>
      <c r="E19" s="2">
        <f>SUM(E8:E18)</f>
        <v>3483828958</v>
      </c>
      <c r="F19" s="2"/>
      <c r="G19" s="2">
        <f t="shared" ref="G19:M19" si="0">SUM(G8:G18)</f>
        <v>58541532</v>
      </c>
      <c r="H19" s="2">
        <f t="shared" si="0"/>
        <v>329610837</v>
      </c>
      <c r="I19" s="2">
        <f t="shared" si="0"/>
        <v>435155749</v>
      </c>
      <c r="J19" s="2">
        <f t="shared" si="0"/>
        <v>435155749</v>
      </c>
      <c r="K19" s="2">
        <f t="shared" si="0"/>
        <v>441502144</v>
      </c>
      <c r="L19" s="2">
        <f t="shared" si="0"/>
        <v>396826600</v>
      </c>
      <c r="M19" s="2">
        <f t="shared" si="0"/>
        <v>125757295</v>
      </c>
      <c r="N19" s="2">
        <f>SUM(N8:N18)</f>
        <v>110448445</v>
      </c>
      <c r="O19" s="2">
        <f>SUM(O8:O18)</f>
        <v>110448443</v>
      </c>
      <c r="P19" s="2">
        <f t="shared" ref="P19:Q19" si="1">SUM(P8:P18)</f>
        <v>255263649</v>
      </c>
      <c r="Q19" s="2">
        <f t="shared" si="1"/>
        <v>241397660</v>
      </c>
      <c r="R19" s="2">
        <f t="shared" ref="R19:S19" si="2">SUM(R8:R18)</f>
        <v>241397662</v>
      </c>
      <c r="S19" s="2">
        <f t="shared" si="2"/>
        <v>151161597</v>
      </c>
      <c r="T19" s="2">
        <f t="shared" ref="T19" si="3">SUM(T8:T18)</f>
        <v>151161596</v>
      </c>
    </row>
    <row r="20" spans="1:142" x14ac:dyDescent="0.2">
      <c r="E20" s="2"/>
      <c r="F20" s="2"/>
      <c r="G20" s="2"/>
      <c r="H20" s="2"/>
      <c r="I20" s="2"/>
      <c r="J20" s="2"/>
      <c r="K20" s="2"/>
      <c r="L20" s="2"/>
      <c r="M20" s="2"/>
      <c r="N20" s="2"/>
      <c r="O20" s="2"/>
      <c r="P20" s="2"/>
      <c r="Q20" s="2"/>
      <c r="R20" s="2"/>
      <c r="S20" s="2"/>
      <c r="T20" s="2"/>
    </row>
    <row r="21" spans="1:142" x14ac:dyDescent="0.2">
      <c r="B21" t="s">
        <v>8</v>
      </c>
      <c r="E21" s="2"/>
      <c r="F21" s="2"/>
      <c r="G21" s="2">
        <f>SUM($F19:G19)</f>
        <v>58541532</v>
      </c>
      <c r="H21" s="2">
        <f>SUM($F19:H19)</f>
        <v>388152369</v>
      </c>
      <c r="I21" s="2">
        <f>SUM($F19:I19)</f>
        <v>823308118</v>
      </c>
      <c r="J21" s="2">
        <f>SUM($F19:J19)</f>
        <v>1258463867</v>
      </c>
      <c r="K21" s="2">
        <f>SUM($F19:K19)</f>
        <v>1699966011</v>
      </c>
      <c r="L21" s="2">
        <f>SUM($F19:L19)</f>
        <v>2096792611</v>
      </c>
      <c r="M21" s="2">
        <f>SUM($F19:M19)</f>
        <v>2222549906</v>
      </c>
      <c r="N21" s="2">
        <f>SUM($F19:N19)</f>
        <v>2332998351</v>
      </c>
      <c r="O21" s="2">
        <f>SUM($F19:O19)</f>
        <v>2443446794</v>
      </c>
      <c r="P21" s="2">
        <f>SUM($F19:P19)</f>
        <v>2698710443</v>
      </c>
      <c r="Q21" s="2">
        <f>SUM($F19:Q19)</f>
        <v>2940108103</v>
      </c>
      <c r="R21" s="2">
        <f>SUM($F19:R19)</f>
        <v>3181505765</v>
      </c>
      <c r="S21" s="2">
        <f>SUM($F19:S19)</f>
        <v>3332667362</v>
      </c>
      <c r="T21" s="2">
        <f>SUM($F19:T19)</f>
        <v>3483828958</v>
      </c>
    </row>
    <row r="22" spans="1:142" x14ac:dyDescent="0.2">
      <c r="E22" s="2"/>
      <c r="F22" s="2"/>
      <c r="G22" s="2"/>
      <c r="H22" s="2"/>
      <c r="I22" s="2"/>
      <c r="J22" s="2"/>
      <c r="K22" s="2"/>
      <c r="L22" s="2"/>
      <c r="M22" s="2"/>
      <c r="N22" s="2"/>
      <c r="O22" s="2"/>
      <c r="P22" s="2"/>
      <c r="Q22" s="2"/>
      <c r="R22" s="2"/>
      <c r="S22" s="2"/>
      <c r="T22" s="2"/>
    </row>
    <row r="23" spans="1:142" s="1" customFormat="1" x14ac:dyDescent="0.2">
      <c r="B23" s="1" t="s">
        <v>7</v>
      </c>
      <c r="E23" s="3"/>
      <c r="F23" s="3"/>
      <c r="G23" s="3">
        <f>+E8-G21</f>
        <v>234166130</v>
      </c>
      <c r="H23" s="3">
        <f>+E8+E9-H21</f>
        <v>1259901819</v>
      </c>
      <c r="I23" s="3">
        <f>+E8+E9+E10-I21</f>
        <v>1352470631</v>
      </c>
      <c r="J23" s="3">
        <f>+E8+E9+E10+E11-J21</f>
        <v>917314882</v>
      </c>
      <c r="K23" s="3">
        <f>+E8+E9+E10+E11+E12-K21</f>
        <v>507544701</v>
      </c>
      <c r="L23" s="3">
        <f>+E8+E9+E10+E11+E12+E13-L21</f>
        <v>180048046</v>
      </c>
      <c r="M23" s="3">
        <f>+E8+E9+E10+E11+E12+E13+E14-M21</f>
        <v>54290751</v>
      </c>
      <c r="N23" s="3">
        <f>+$E19-N21</f>
        <v>1150830607</v>
      </c>
      <c r="O23" s="3">
        <f>+$E19-O21</f>
        <v>1040382164</v>
      </c>
      <c r="P23" s="3">
        <f t="shared" ref="P23:Q23" si="4">+$E19-P21</f>
        <v>785118515</v>
      </c>
      <c r="Q23" s="3">
        <f t="shared" si="4"/>
        <v>543720855</v>
      </c>
      <c r="R23" s="3">
        <f t="shared" ref="R23:S23" si="5">+$E19-R21</f>
        <v>302323193</v>
      </c>
      <c r="S23" s="3">
        <f t="shared" si="5"/>
        <v>151161596</v>
      </c>
      <c r="T23" s="3">
        <f t="shared" ref="T23" si="6">+$E19-T21</f>
        <v>0</v>
      </c>
    </row>
    <row r="24" spans="1:142" x14ac:dyDescent="0.2">
      <c r="R24" s="26"/>
      <c r="S24" s="26"/>
      <c r="T24" s="26"/>
    </row>
    <row r="25" spans="1:142" s="46" customFormat="1" x14ac:dyDescent="0.2">
      <c r="A25" s="66" t="s">
        <v>47</v>
      </c>
      <c r="B25" s="66"/>
      <c r="C25" s="66"/>
      <c r="D25" s="66"/>
      <c r="E25" s="66"/>
      <c r="F25" s="66"/>
      <c r="G25" s="66"/>
      <c r="H25" s="66"/>
      <c r="I25" s="66"/>
      <c r="J25" s="66"/>
      <c r="K25" s="66"/>
      <c r="L25" s="66"/>
      <c r="M25" s="66"/>
      <c r="N25" s="66"/>
      <c r="O25" s="66"/>
      <c r="P25" s="66"/>
      <c r="Q25" s="66"/>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row>
    <row r="26" spans="1:142" x14ac:dyDescent="0.2">
      <c r="B26">
        <f>+'Annual Information'!A9</f>
        <v>2014</v>
      </c>
      <c r="E26" s="2">
        <v>-5624915576</v>
      </c>
      <c r="F26" s="2"/>
      <c r="G26" s="2">
        <f>ROUND(+$E26/5,0)</f>
        <v>-1124983115</v>
      </c>
      <c r="H26" s="2">
        <f>ROUND(+$E26/5,0)</f>
        <v>-1124983115</v>
      </c>
      <c r="I26" s="2">
        <f>ROUND(+$E26/5,0)</f>
        <v>-1124983115</v>
      </c>
      <c r="J26" s="2">
        <f>ROUND(+$E26/5,0)</f>
        <v>-1124983115</v>
      </c>
      <c r="K26" s="2">
        <f>+$E26-G26-H26-I26-J26</f>
        <v>-1124983116</v>
      </c>
      <c r="L26" s="2"/>
      <c r="M26" s="2"/>
      <c r="N26" s="2"/>
      <c r="O26" s="2"/>
      <c r="P26" s="2"/>
      <c r="Q26" s="2"/>
      <c r="U26" s="2"/>
    </row>
    <row r="27" spans="1:142" x14ac:dyDescent="0.2">
      <c r="B27">
        <f>+'Annual Information'!A10</f>
        <v>2015</v>
      </c>
      <c r="E27" s="2">
        <v>1734151476</v>
      </c>
      <c r="F27" s="2"/>
      <c r="G27" s="2"/>
      <c r="H27" s="2">
        <f>ROUND(+$E27/5,0)</f>
        <v>346830295</v>
      </c>
      <c r="I27" s="2">
        <f>ROUND(+$E27/5,0)</f>
        <v>346830295</v>
      </c>
      <c r="J27" s="2">
        <f>ROUND(+$E27/5,0)</f>
        <v>346830295</v>
      </c>
      <c r="K27" s="2">
        <f>ROUND(+$E27/5,0)</f>
        <v>346830295</v>
      </c>
      <c r="L27" s="2">
        <f>+$E27-H27-I27-J27-K27</f>
        <v>346830296</v>
      </c>
      <c r="M27" s="2"/>
      <c r="N27" s="2"/>
      <c r="O27" s="2"/>
      <c r="P27" s="2"/>
      <c r="Q27" s="2"/>
      <c r="U27" s="2"/>
    </row>
    <row r="28" spans="1:142" x14ac:dyDescent="0.2">
      <c r="B28">
        <f>+'Annual Information'!A11</f>
        <v>2016</v>
      </c>
      <c r="E28" s="2">
        <v>4985793479</v>
      </c>
      <c r="F28" s="2"/>
      <c r="G28" s="2"/>
      <c r="H28" s="2"/>
      <c r="I28" s="2">
        <f>ROUND(+$E28/5,0)</f>
        <v>997158696</v>
      </c>
      <c r="J28" s="2">
        <f>ROUND(+$E28/5,0)</f>
        <v>997158696</v>
      </c>
      <c r="K28" s="2">
        <f>ROUND(+$E28/5,0)</f>
        <v>997158696</v>
      </c>
      <c r="L28" s="2">
        <f>ROUND(+$E28/5,0)</f>
        <v>997158696</v>
      </c>
      <c r="M28" s="2">
        <f>+$E28-I28-J28-K28-L28</f>
        <v>997158695</v>
      </c>
      <c r="N28" s="2"/>
      <c r="O28" s="2"/>
      <c r="P28" s="2"/>
      <c r="Q28" s="2"/>
      <c r="U28" s="2"/>
    </row>
    <row r="29" spans="1:142" x14ac:dyDescent="0.2">
      <c r="B29">
        <f>+'Annual Information'!A12</f>
        <v>2017</v>
      </c>
      <c r="E29" s="2">
        <v>-4180129249</v>
      </c>
      <c r="F29" s="2"/>
      <c r="G29" s="2"/>
      <c r="H29" s="2"/>
      <c r="I29" s="2"/>
      <c r="J29" s="2">
        <f>ROUND(+$E29/5,0)</f>
        <v>-836025850</v>
      </c>
      <c r="K29" s="2">
        <f>ROUND(+$E29/5,0)</f>
        <v>-836025850</v>
      </c>
      <c r="L29" s="2">
        <f>ROUND(+$E29/5,0)</f>
        <v>-836025850</v>
      </c>
      <c r="M29" s="2">
        <f>ROUND(+$E29/5,0)</f>
        <v>-836025850</v>
      </c>
      <c r="N29" s="2">
        <f>+$E29-J29-K29-L29-M29</f>
        <v>-836025849</v>
      </c>
      <c r="O29" s="2"/>
      <c r="P29" s="2"/>
      <c r="Q29" s="2"/>
      <c r="U29" s="2"/>
    </row>
    <row r="30" spans="1:142" x14ac:dyDescent="0.2">
      <c r="B30">
        <f>+'Annual Information'!A13</f>
        <v>2018</v>
      </c>
      <c r="E30" s="2">
        <v>-1457979231</v>
      </c>
      <c r="F30" s="2"/>
      <c r="G30" s="2"/>
      <c r="H30" s="2"/>
      <c r="I30" s="2"/>
      <c r="J30" s="2"/>
      <c r="K30" s="2">
        <f>ROUND(+$E30/5,0)</f>
        <v>-291595846</v>
      </c>
      <c r="L30" s="2">
        <f>ROUND(+$E30/5,0)</f>
        <v>-291595846</v>
      </c>
      <c r="M30" s="2">
        <f>ROUND(+$E30/5,0)</f>
        <v>-291595846</v>
      </c>
      <c r="N30" s="2">
        <f>ROUND(+$E30/5,0)</f>
        <v>-291595846</v>
      </c>
      <c r="O30" s="2">
        <f>+$E30-K30-L30-M30-N30</f>
        <v>-291595847</v>
      </c>
      <c r="P30" s="2"/>
      <c r="Q30" s="2"/>
      <c r="U30" s="2"/>
    </row>
    <row r="31" spans="1:142" x14ac:dyDescent="0.2">
      <c r="B31">
        <f>+'Annual Information'!A14</f>
        <v>2019</v>
      </c>
      <c r="E31" s="2">
        <v>586060713</v>
      </c>
      <c r="F31" s="2"/>
      <c r="G31" s="2"/>
      <c r="H31" s="2"/>
      <c r="I31" s="2"/>
      <c r="J31" s="2"/>
      <c r="K31" s="2"/>
      <c r="L31" s="2">
        <f>ROUND(+$E31/5,0)</f>
        <v>117212143</v>
      </c>
      <c r="M31" s="2">
        <f>ROUND(+$E31/5,0)</f>
        <v>117212143</v>
      </c>
      <c r="N31" s="2">
        <f>ROUND(+$E31/5,0)</f>
        <v>117212143</v>
      </c>
      <c r="O31" s="2">
        <f>ROUND(+$E31/5,0)</f>
        <v>117212143</v>
      </c>
      <c r="P31" s="2">
        <f>+$E31-L31-M31-N31-O31</f>
        <v>117212141</v>
      </c>
      <c r="Q31" s="2"/>
      <c r="U31" s="2"/>
    </row>
    <row r="32" spans="1:142" x14ac:dyDescent="0.2">
      <c r="B32">
        <f>+'Annual Information'!A15</f>
        <v>2020</v>
      </c>
      <c r="E32" s="2">
        <v>2805320947</v>
      </c>
      <c r="F32" s="2"/>
      <c r="G32" s="2"/>
      <c r="H32" s="2"/>
      <c r="I32" s="2"/>
      <c r="J32" s="2"/>
      <c r="K32" s="2"/>
      <c r="L32" s="2"/>
      <c r="M32" s="2">
        <f>ROUND(+$E32/5,0)</f>
        <v>561064189</v>
      </c>
      <c r="N32" s="2">
        <f>ROUND(+$E32/5,0)</f>
        <v>561064189</v>
      </c>
      <c r="O32" s="2">
        <f>ROUND(+$E32/5,0)</f>
        <v>561064189</v>
      </c>
      <c r="P32" s="2">
        <f>ROUND(+$E32/5,0)</f>
        <v>561064189</v>
      </c>
      <c r="Q32" s="2">
        <f>+$E32-M32-N32-O32-P32</f>
        <v>561064191</v>
      </c>
      <c r="U32" s="2"/>
    </row>
    <row r="33" spans="1:142" x14ac:dyDescent="0.2">
      <c r="B33">
        <f>+'Annual Information'!A16</f>
        <v>2021</v>
      </c>
      <c r="E33" s="2">
        <v>-15806273192</v>
      </c>
      <c r="F33" s="2"/>
      <c r="G33" s="2"/>
      <c r="H33" s="2"/>
      <c r="I33" s="2"/>
      <c r="J33" s="2"/>
      <c r="K33" s="2"/>
      <c r="L33" s="2"/>
      <c r="M33" s="2"/>
      <c r="N33" s="2">
        <f t="shared" ref="N33:S35" si="7">ROUND(+$E33/5,0)</f>
        <v>-3161254638</v>
      </c>
      <c r="O33" s="2">
        <f t="shared" si="7"/>
        <v>-3161254638</v>
      </c>
      <c r="P33" s="2">
        <f t="shared" si="7"/>
        <v>-3161254638</v>
      </c>
      <c r="Q33" s="2">
        <f t="shared" si="7"/>
        <v>-3161254638</v>
      </c>
      <c r="R33" s="2">
        <f>+$E33-N33-O33-P33-Q33</f>
        <v>-3161254640</v>
      </c>
      <c r="S33" s="2"/>
      <c r="T33" s="2"/>
      <c r="U33" s="2"/>
    </row>
    <row r="34" spans="1:142" x14ac:dyDescent="0.2">
      <c r="B34">
        <f>+'Annual Information'!A17</f>
        <v>2022</v>
      </c>
      <c r="E34" s="2">
        <v>11272478990</v>
      </c>
      <c r="F34" s="2"/>
      <c r="G34" s="2"/>
      <c r="H34" s="2"/>
      <c r="I34" s="2"/>
      <c r="J34" s="2"/>
      <c r="K34" s="2"/>
      <c r="L34" s="2"/>
      <c r="M34" s="2"/>
      <c r="N34" s="2"/>
      <c r="O34" s="2">
        <f t="shared" si="7"/>
        <v>2254495798</v>
      </c>
      <c r="P34" s="2">
        <f t="shared" si="7"/>
        <v>2254495798</v>
      </c>
      <c r="Q34" s="2">
        <f t="shared" si="7"/>
        <v>2254495798</v>
      </c>
      <c r="R34" s="2">
        <f t="shared" si="7"/>
        <v>2254495798</v>
      </c>
      <c r="S34" s="2">
        <f t="shared" si="7"/>
        <v>2254495798</v>
      </c>
      <c r="T34" s="2"/>
      <c r="U34" s="2"/>
    </row>
    <row r="35" spans="1:142" x14ac:dyDescent="0.2">
      <c r="B35">
        <f>+'Annual Information'!A18</f>
        <v>2023</v>
      </c>
      <c r="E35" s="2">
        <f>-+'Annual Information'!F18</f>
        <v>-1333228936</v>
      </c>
      <c r="F35" s="2"/>
      <c r="G35" s="2"/>
      <c r="H35" s="2"/>
      <c r="I35" s="2"/>
      <c r="J35" s="2"/>
      <c r="K35" s="2"/>
      <c r="L35" s="2"/>
      <c r="M35" s="2"/>
      <c r="N35" s="2"/>
      <c r="O35" s="2"/>
      <c r="P35" s="2">
        <f t="shared" si="7"/>
        <v>-266645787</v>
      </c>
      <c r="Q35" s="2">
        <f t="shared" si="7"/>
        <v>-266645787</v>
      </c>
      <c r="R35" s="2">
        <f t="shared" si="7"/>
        <v>-266645787</v>
      </c>
      <c r="S35" s="2">
        <f t="shared" si="7"/>
        <v>-266645787</v>
      </c>
      <c r="T35" s="2">
        <f>ROUND(+$E35/5,0)+-1</f>
        <v>-266645788</v>
      </c>
      <c r="U35" s="2"/>
    </row>
    <row r="36" spans="1:142" x14ac:dyDescent="0.2">
      <c r="E36" s="2"/>
      <c r="F36" s="2"/>
      <c r="G36" s="2"/>
      <c r="H36" s="2"/>
      <c r="I36" s="2"/>
      <c r="J36" s="2"/>
      <c r="K36" s="2"/>
      <c r="L36" s="2"/>
      <c r="M36" s="2"/>
      <c r="N36" s="2"/>
      <c r="O36" s="2"/>
      <c r="P36" s="2"/>
      <c r="Q36" s="2"/>
    </row>
    <row r="37" spans="1:142" x14ac:dyDescent="0.2">
      <c r="B37" t="s">
        <v>6</v>
      </c>
      <c r="E37" s="2">
        <f>SUM(E26:E36)</f>
        <v>-7018720579</v>
      </c>
      <c r="F37" s="2"/>
      <c r="G37" s="2">
        <f t="shared" ref="G37:S37" si="8">SUM(G26:G36)</f>
        <v>-1124983115</v>
      </c>
      <c r="H37" s="2">
        <f t="shared" si="8"/>
        <v>-778152820</v>
      </c>
      <c r="I37" s="2">
        <f t="shared" si="8"/>
        <v>219005876</v>
      </c>
      <c r="J37" s="2">
        <f t="shared" si="8"/>
        <v>-617019974</v>
      </c>
      <c r="K37" s="2">
        <f t="shared" si="8"/>
        <v>-908615821</v>
      </c>
      <c r="L37" s="2">
        <f t="shared" si="8"/>
        <v>333579439</v>
      </c>
      <c r="M37" s="2">
        <f t="shared" si="8"/>
        <v>547813331</v>
      </c>
      <c r="N37" s="2">
        <f t="shared" si="8"/>
        <v>-3610600001</v>
      </c>
      <c r="O37" s="2">
        <f t="shared" si="8"/>
        <v>-520078355</v>
      </c>
      <c r="P37" s="2">
        <f t="shared" si="8"/>
        <v>-495128297</v>
      </c>
      <c r="Q37" s="2">
        <f t="shared" si="8"/>
        <v>-612340436</v>
      </c>
      <c r="R37" s="2">
        <f t="shared" si="8"/>
        <v>-1173404629</v>
      </c>
      <c r="S37" s="2">
        <f t="shared" si="8"/>
        <v>1987850011</v>
      </c>
      <c r="T37" s="2">
        <f t="shared" ref="T37" si="9">SUM(T26:T36)</f>
        <v>-266645788</v>
      </c>
    </row>
    <row r="38" spans="1:142" x14ac:dyDescent="0.2">
      <c r="E38" s="2"/>
      <c r="F38" s="2"/>
      <c r="G38" s="2"/>
      <c r="H38" s="2"/>
      <c r="I38" s="2"/>
      <c r="J38" s="2"/>
      <c r="K38" s="2"/>
      <c r="L38" s="2"/>
      <c r="M38" s="2"/>
      <c r="N38" s="2"/>
      <c r="O38" s="2"/>
      <c r="P38" s="2"/>
      <c r="Q38" s="2"/>
      <c r="R38" s="2"/>
      <c r="S38" s="2"/>
      <c r="T38" s="2"/>
    </row>
    <row r="39" spans="1:142" x14ac:dyDescent="0.2">
      <c r="B39" t="s">
        <v>8</v>
      </c>
      <c r="E39" s="2"/>
      <c r="F39" s="2"/>
      <c r="G39" s="2">
        <f>SUM($F37:G37)</f>
        <v>-1124983115</v>
      </c>
      <c r="H39" s="2">
        <f>SUM($F37:H37)</f>
        <v>-1903135935</v>
      </c>
      <c r="I39" s="2">
        <f>SUM($F37:I37)</f>
        <v>-1684130059</v>
      </c>
      <c r="J39" s="2">
        <f>SUM($F37:J37)</f>
        <v>-2301150033</v>
      </c>
      <c r="K39" s="2">
        <f>SUM($F37:K37)</f>
        <v>-3209765854</v>
      </c>
      <c r="L39" s="2">
        <f>SUM($F37:L37)</f>
        <v>-2876186415</v>
      </c>
      <c r="M39" s="2">
        <f>SUM($F37:M37)</f>
        <v>-2328373084</v>
      </c>
      <c r="N39" s="2">
        <f>SUM($F37:N37)</f>
        <v>-5938973085</v>
      </c>
      <c r="O39" s="53">
        <f>SUM($F37:O37)</f>
        <v>-6459051440</v>
      </c>
      <c r="P39" s="2">
        <f>SUM($F37:P37)</f>
        <v>-6954179737</v>
      </c>
      <c r="Q39" s="2">
        <f>SUM($F37:Q37)</f>
        <v>-7566520173</v>
      </c>
      <c r="R39" s="2">
        <f>SUM($F37:R37)</f>
        <v>-8739924802</v>
      </c>
      <c r="S39" s="2">
        <f>SUM($F37:S37)</f>
        <v>-6752074791</v>
      </c>
      <c r="T39" s="2">
        <f>SUM($F37:T37)</f>
        <v>-7018720579</v>
      </c>
    </row>
    <row r="40" spans="1:142" x14ac:dyDescent="0.2">
      <c r="E40" s="2"/>
      <c r="F40" s="2"/>
      <c r="G40" s="2"/>
      <c r="H40" s="2"/>
      <c r="I40" s="2"/>
      <c r="J40" s="2"/>
      <c r="K40" s="2"/>
      <c r="L40" s="2"/>
      <c r="M40" s="2"/>
      <c r="N40" s="2"/>
      <c r="O40" s="53"/>
      <c r="P40" s="2"/>
      <c r="Q40" s="2"/>
      <c r="R40" s="2"/>
      <c r="S40" s="2"/>
      <c r="T40" s="2"/>
    </row>
    <row r="41" spans="1:142" s="1" customFormat="1" x14ac:dyDescent="0.2">
      <c r="B41" s="1" t="s">
        <v>7</v>
      </c>
      <c r="E41" s="3"/>
      <c r="F41" s="3"/>
      <c r="G41" s="3">
        <f>+$E26-G39</f>
        <v>-4499932461</v>
      </c>
      <c r="H41" s="3">
        <f>+E26+E27-H39</f>
        <v>-1987628165</v>
      </c>
      <c r="I41" s="3">
        <f>+E26+E27+E28-I39</f>
        <v>2779159438</v>
      </c>
      <c r="J41" s="3">
        <f>+E26+E27+E28+E29-J39</f>
        <v>-783949837</v>
      </c>
      <c r="K41" s="3">
        <f>+E26+E27+E28+E29+E30-K39</f>
        <v>-1333313247</v>
      </c>
      <c r="L41" s="3">
        <f>+E26+E27+E28+E29+E30+E31-L39</f>
        <v>-1080831973</v>
      </c>
      <c r="M41" s="3">
        <f>+E26+E27+E28+E29+E30+E31+E32-M39</f>
        <v>1176675643</v>
      </c>
      <c r="N41" s="3">
        <f>+E26+E27+E28+E29+E30+E31+E32+E33-N39</f>
        <v>-11018997548</v>
      </c>
      <c r="O41" s="54">
        <f>+E26+E27+E28+E29+E30+E31+E32+E33+E34-O39</f>
        <v>773559797</v>
      </c>
      <c r="P41" s="3">
        <f t="shared" ref="P41:Q41" si="10">+$E37-P39</f>
        <v>-64540842</v>
      </c>
      <c r="Q41" s="3">
        <f t="shared" si="10"/>
        <v>547799594</v>
      </c>
      <c r="R41" s="3">
        <f t="shared" ref="R41" si="11">+$E37-R39</f>
        <v>1721204223</v>
      </c>
      <c r="S41" s="3">
        <f t="shared" ref="S41:T41" si="12">+$E37-S39</f>
        <v>-266645788</v>
      </c>
      <c r="T41" s="3">
        <f t="shared" si="12"/>
        <v>0</v>
      </c>
    </row>
    <row r="42" spans="1:142" x14ac:dyDescent="0.2">
      <c r="O42" s="52"/>
      <c r="R42" s="26"/>
      <c r="S42" s="26"/>
      <c r="T42" s="26"/>
    </row>
    <row r="43" spans="1:142" s="46" customFormat="1" x14ac:dyDescent="0.2">
      <c r="A43" s="66" t="s">
        <v>9</v>
      </c>
      <c r="B43" s="66"/>
      <c r="C43" s="66"/>
      <c r="D43" s="66"/>
      <c r="E43" s="66"/>
      <c r="F43" s="66"/>
      <c r="G43" s="66"/>
      <c r="H43" s="66"/>
      <c r="I43" s="66"/>
      <c r="J43" s="66"/>
      <c r="K43" s="66"/>
      <c r="L43" s="66"/>
      <c r="M43" s="66"/>
      <c r="N43" s="66"/>
      <c r="O43" s="66"/>
      <c r="P43" s="66"/>
      <c r="Q43" s="66"/>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row>
    <row r="44" spans="1:142" x14ac:dyDescent="0.2">
      <c r="B44">
        <f>+'Annual Information'!A9</f>
        <v>2014</v>
      </c>
      <c r="E44" s="2">
        <f>+'Annual Information'!G9*'Annual Information'!$B9</f>
        <v>0</v>
      </c>
      <c r="F44" s="2"/>
      <c r="G44" s="2">
        <f>ROUND(+$E44/+'Annual Information'!$C9,0)</f>
        <v>0</v>
      </c>
      <c r="H44" s="2">
        <f>ROUND(+$E44/+'Annual Information'!$C9,0)</f>
        <v>0</v>
      </c>
      <c r="I44" s="2">
        <f>ROUND(+$E44/+'Annual Information'!$C9,0)</f>
        <v>0</v>
      </c>
      <c r="J44" s="2">
        <f>ROUND(+$E44/+'Annual Information'!$C9,0)</f>
        <v>0</v>
      </c>
      <c r="K44" s="2">
        <f>+$E44-G44-H44-I44-J44</f>
        <v>0</v>
      </c>
      <c r="L44" s="2"/>
      <c r="M44" s="2"/>
      <c r="N44" s="2"/>
      <c r="O44" s="2"/>
      <c r="P44" s="2"/>
      <c r="Q44" s="2"/>
    </row>
    <row r="45" spans="1:142" x14ac:dyDescent="0.2">
      <c r="B45">
        <f>+'Annual Information'!A10</f>
        <v>2015</v>
      </c>
      <c r="E45" s="2">
        <f>+'Annual Information'!G10*'Annual Information'!$B10</f>
        <v>0</v>
      </c>
      <c r="F45" s="2"/>
      <c r="G45" s="2"/>
      <c r="H45" s="2">
        <f>ROUND(+$E45/+'Annual Information'!$C10,0)</f>
        <v>0</v>
      </c>
      <c r="I45" s="2">
        <f>ROUND(+$E45/+'Annual Information'!$C10,0)</f>
        <v>0</v>
      </c>
      <c r="J45" s="2">
        <f>ROUND(+$E45/+'Annual Information'!$C10,0)</f>
        <v>0</v>
      </c>
      <c r="K45" s="2">
        <f>ROUND(+$E45/+'Annual Information'!$C10,0)</f>
        <v>0</v>
      </c>
      <c r="L45" s="2">
        <f>+$E45-H45-I45-J45-K45</f>
        <v>0</v>
      </c>
      <c r="M45" s="2"/>
      <c r="N45" s="2"/>
      <c r="O45" s="2"/>
      <c r="P45" s="2"/>
      <c r="Q45" s="2"/>
    </row>
    <row r="46" spans="1:142" x14ac:dyDescent="0.2">
      <c r="B46">
        <f>+'Annual Information'!A11</f>
        <v>2016</v>
      </c>
      <c r="E46" s="2">
        <f>+'Annual Information'!G11*'Annual Information'!$B11</f>
        <v>0</v>
      </c>
      <c r="F46" s="2"/>
      <c r="G46" s="2"/>
      <c r="H46" s="2"/>
      <c r="I46" s="2">
        <f>ROUND(+$E46/+'Annual Information'!$C11,0)</f>
        <v>0</v>
      </c>
      <c r="J46" s="2">
        <f>ROUND(+$E46/+'Annual Information'!$C11,0)</f>
        <v>0</v>
      </c>
      <c r="K46" s="2">
        <f>ROUND(+$E46/+'Annual Information'!$C11,0)</f>
        <v>0</v>
      </c>
      <c r="L46" s="2">
        <f>ROUND(+$E46/+'Annual Information'!$C11,0)</f>
        <v>0</v>
      </c>
      <c r="M46" s="2">
        <f>+$E46-I46-J46-K46-L46</f>
        <v>0</v>
      </c>
      <c r="N46" s="2"/>
      <c r="O46" s="2"/>
      <c r="P46" s="2"/>
      <c r="Q46" s="2"/>
    </row>
    <row r="47" spans="1:142" x14ac:dyDescent="0.2">
      <c r="B47">
        <f>+'Annual Information'!A12</f>
        <v>2017</v>
      </c>
      <c r="E47" s="2">
        <f>+'Annual Information'!G12*'Annual Information'!$B12</f>
        <v>6494407977</v>
      </c>
      <c r="F47" s="2"/>
      <c r="G47" s="2"/>
      <c r="H47" s="2"/>
      <c r="I47" s="2"/>
      <c r="J47" s="2">
        <f>ROUND(+$E47/+'Annual Information'!$C12,0)</f>
        <v>1298881595</v>
      </c>
      <c r="K47" s="2">
        <f>ROUND(+$E47/+'Annual Information'!$C12,0)</f>
        <v>1298881595</v>
      </c>
      <c r="L47" s="2">
        <f>ROUND(+$E47/+'Annual Information'!$C12,0)</f>
        <v>1298881595</v>
      </c>
      <c r="M47" s="2">
        <f>ROUND(+$E47/+'Annual Information'!$C12,0)</f>
        <v>1298881595</v>
      </c>
      <c r="N47" s="2">
        <f>+$E47-J47-K47-L47-M47</f>
        <v>1298881597</v>
      </c>
      <c r="O47" s="2"/>
      <c r="P47" s="2"/>
      <c r="Q47" s="2"/>
    </row>
    <row r="48" spans="1:142" x14ac:dyDescent="0.2">
      <c r="B48">
        <f>+'Annual Information'!A13</f>
        <v>2018</v>
      </c>
      <c r="E48" s="2">
        <f>+'Annual Information'!G13*'Annual Information'!$B13</f>
        <v>0</v>
      </c>
      <c r="F48" s="2"/>
      <c r="G48" s="2"/>
      <c r="H48" s="2"/>
      <c r="I48" s="2"/>
      <c r="J48" s="2"/>
      <c r="K48" s="2">
        <f>ROUND(+$E48/+'Annual Information'!$C13,0)</f>
        <v>0</v>
      </c>
      <c r="L48" s="2">
        <f>ROUND(+$E48/+'Annual Information'!$C13,0)</f>
        <v>0</v>
      </c>
      <c r="M48" s="2">
        <f>ROUND(+$E48/+'Annual Information'!$C13,0)</f>
        <v>0</v>
      </c>
      <c r="N48" s="2">
        <f>ROUND(+$E48/+'Annual Information'!$C13,0)</f>
        <v>0</v>
      </c>
      <c r="O48" s="2">
        <f>+$E48-K48-L48-M48-N48</f>
        <v>0</v>
      </c>
      <c r="P48" s="2"/>
      <c r="Q48" s="2"/>
    </row>
    <row r="49" spans="1:142" x14ac:dyDescent="0.2">
      <c r="B49">
        <f>+'Annual Information'!A14</f>
        <v>2019</v>
      </c>
      <c r="E49" s="2">
        <f>+'Annual Information'!G14*'Annual Information'!$B14</f>
        <v>0</v>
      </c>
      <c r="F49" s="2"/>
      <c r="G49" s="2"/>
      <c r="H49" s="2"/>
      <c r="I49" s="2"/>
      <c r="J49" s="2"/>
      <c r="K49" s="2"/>
      <c r="L49" s="2">
        <f>ROUND(+$E49/+'Annual Information'!$C14,0)</f>
        <v>0</v>
      </c>
      <c r="M49" s="2">
        <f>ROUND(+$E49/+'Annual Information'!$C14,0)</f>
        <v>0</v>
      </c>
      <c r="N49" s="2">
        <f>ROUND(+$E49/+'Annual Information'!$C14,0)</f>
        <v>0</v>
      </c>
      <c r="O49" s="2">
        <f>ROUND(+$E49/+'Annual Information'!$C14,0)</f>
        <v>0</v>
      </c>
      <c r="P49" s="2">
        <f>+$E49-L49-M49-N49-O49</f>
        <v>0</v>
      </c>
      <c r="Q49" s="2"/>
    </row>
    <row r="50" spans="1:142" x14ac:dyDescent="0.2">
      <c r="B50">
        <f>+'Annual Information'!A15</f>
        <v>2020</v>
      </c>
      <c r="E50" s="2">
        <f>+'Annual Information'!G15*'Annual Information'!$B15</f>
        <v>0</v>
      </c>
      <c r="F50" s="2"/>
      <c r="G50" s="2"/>
      <c r="H50" s="2"/>
      <c r="I50" s="2"/>
      <c r="J50" s="2"/>
      <c r="K50" s="2"/>
      <c r="L50" s="2"/>
      <c r="M50" s="2">
        <f>ROUND(+$E50/+'Annual Information'!$C15,0)</f>
        <v>0</v>
      </c>
      <c r="N50" s="2">
        <f>ROUND(+$E50/+'Annual Information'!$C15,0)</f>
        <v>0</v>
      </c>
      <c r="O50" s="2">
        <f>ROUND(+$E50/+'Annual Information'!$C15,0)</f>
        <v>0</v>
      </c>
      <c r="P50" s="2">
        <f>ROUND(+$E50/+'Annual Information'!$C15,0)</f>
        <v>0</v>
      </c>
      <c r="Q50" s="2">
        <f>+$E50-M50-N50-O50-P50</f>
        <v>0</v>
      </c>
    </row>
    <row r="51" spans="1:142" x14ac:dyDescent="0.2">
      <c r="B51">
        <f>+'Annual Information'!A16</f>
        <v>2021</v>
      </c>
      <c r="E51" s="2">
        <f>+'Annual Information'!G16*'Annual Information'!$B16</f>
        <v>4433796926</v>
      </c>
      <c r="F51" s="2"/>
      <c r="G51" s="2"/>
      <c r="H51" s="2"/>
      <c r="I51" s="2"/>
      <c r="J51" s="2"/>
      <c r="K51" s="2"/>
      <c r="L51" s="2"/>
      <c r="M51" s="2"/>
      <c r="N51" s="2">
        <f>ROUND(+$E51/+'Annual Information'!$C16,0)</f>
        <v>886759385</v>
      </c>
      <c r="O51" s="2">
        <f>ROUND(+$E51/+'Annual Information'!$C16,0)</f>
        <v>886759385</v>
      </c>
      <c r="P51" s="2">
        <f>ROUND(+$E51/+'Annual Information'!$C16,0)</f>
        <v>886759385</v>
      </c>
      <c r="Q51" s="2">
        <f>ROUND(+$E51/+'Annual Information'!$C16,0)</f>
        <v>886759385</v>
      </c>
      <c r="R51" s="2">
        <f>+$E51-N51-O51-P51-Q51</f>
        <v>886759386</v>
      </c>
      <c r="S51" s="2"/>
      <c r="T51" s="2"/>
    </row>
    <row r="52" spans="1:142" x14ac:dyDescent="0.2">
      <c r="B52">
        <f>+'Annual Information'!A17</f>
        <v>2022</v>
      </c>
      <c r="E52" s="2">
        <f>+'Annual Information'!G17*'Annual Information'!$B17</f>
        <v>0</v>
      </c>
      <c r="F52" s="2"/>
      <c r="G52" s="2"/>
      <c r="H52" s="2"/>
      <c r="I52" s="2"/>
      <c r="J52" s="2"/>
      <c r="K52" s="2"/>
      <c r="L52" s="2"/>
      <c r="M52" s="2"/>
      <c r="N52" s="2"/>
      <c r="O52" s="2">
        <f>ROUND(+$E52/+'Annual Information'!$C17,0)</f>
        <v>0</v>
      </c>
      <c r="P52" s="2">
        <f>ROUND(+$E52/+'Annual Information'!$C17,0)</f>
        <v>0</v>
      </c>
      <c r="Q52" s="2">
        <f>ROUND(+$E52/+'Annual Information'!$C17,0)</f>
        <v>0</v>
      </c>
      <c r="R52" s="2">
        <f>+$E52-N52-O52-P52-Q52</f>
        <v>0</v>
      </c>
      <c r="S52" s="2"/>
      <c r="T52" s="2"/>
    </row>
    <row r="53" spans="1:142" x14ac:dyDescent="0.2">
      <c r="B53">
        <f>+'Annual Information'!A18</f>
        <v>2023</v>
      </c>
      <c r="E53" s="2">
        <f>+'Annual Information'!G18*'Annual Information'!$B18</f>
        <v>0</v>
      </c>
      <c r="F53" s="2"/>
      <c r="G53" s="2"/>
      <c r="H53" s="2"/>
      <c r="I53" s="2"/>
      <c r="J53" s="2"/>
      <c r="K53" s="2"/>
      <c r="L53" s="2"/>
      <c r="M53" s="2"/>
      <c r="N53" s="2"/>
      <c r="O53" s="2"/>
      <c r="P53" s="2">
        <f>ROUND(+$E53/+'Annual Information'!$C18,0)</f>
        <v>0</v>
      </c>
      <c r="Q53" s="2">
        <f>ROUND(+$E53/+'Annual Information'!$C18,0)</f>
        <v>0</v>
      </c>
      <c r="R53" s="2">
        <f>ROUND(+$E53/+'Annual Information'!$C18,0)</f>
        <v>0</v>
      </c>
      <c r="S53" s="2">
        <f>ROUND(+$E53/+'Annual Information'!$C18,0)</f>
        <v>0</v>
      </c>
      <c r="T53" s="2">
        <f>+$E53-P53-Q53-R53-S53</f>
        <v>0</v>
      </c>
    </row>
    <row r="54" spans="1:142" x14ac:dyDescent="0.2">
      <c r="E54" s="2"/>
      <c r="F54" s="2"/>
      <c r="G54" s="2"/>
      <c r="H54" s="2"/>
      <c r="I54" s="2"/>
      <c r="J54" s="2"/>
      <c r="K54" s="2"/>
      <c r="L54" s="2"/>
      <c r="M54" s="2"/>
      <c r="N54" s="2"/>
      <c r="O54" s="2"/>
      <c r="P54" s="2"/>
      <c r="Q54" s="2"/>
    </row>
    <row r="55" spans="1:142" x14ac:dyDescent="0.2">
      <c r="B55" t="s">
        <v>6</v>
      </c>
      <c r="E55" s="2">
        <f>SUM(E44:E54)</f>
        <v>10928204903</v>
      </c>
      <c r="F55" s="2"/>
      <c r="G55" s="2">
        <f t="shared" ref="G55:O55" si="13">SUM(G44:G54)</f>
        <v>0</v>
      </c>
      <c r="H55" s="2">
        <f t="shared" si="13"/>
        <v>0</v>
      </c>
      <c r="I55" s="2">
        <f t="shared" si="13"/>
        <v>0</v>
      </c>
      <c r="J55" s="2">
        <f t="shared" si="13"/>
        <v>1298881595</v>
      </c>
      <c r="K55" s="2">
        <f t="shared" si="13"/>
        <v>1298881595</v>
      </c>
      <c r="L55" s="2">
        <f t="shared" si="13"/>
        <v>1298881595</v>
      </c>
      <c r="M55" s="2">
        <f t="shared" si="13"/>
        <v>1298881595</v>
      </c>
      <c r="N55" s="2">
        <f t="shared" si="13"/>
        <v>2185640982</v>
      </c>
      <c r="O55" s="2">
        <f t="shared" si="13"/>
        <v>886759385</v>
      </c>
      <c r="P55" s="2">
        <f t="shared" ref="P55:Q55" si="14">SUM(P44:P54)</f>
        <v>886759385</v>
      </c>
      <c r="Q55" s="2">
        <f t="shared" si="14"/>
        <v>886759385</v>
      </c>
      <c r="R55" s="2">
        <f t="shared" ref="R55" si="15">SUM(R44:R54)</f>
        <v>886759386</v>
      </c>
      <c r="S55" s="2">
        <f t="shared" ref="S55:T55" si="16">SUM(S44:S54)</f>
        <v>0</v>
      </c>
      <c r="T55" s="2">
        <f t="shared" si="16"/>
        <v>0</v>
      </c>
    </row>
    <row r="56" spans="1:142" x14ac:dyDescent="0.2">
      <c r="E56" s="2"/>
      <c r="F56" s="2"/>
      <c r="G56" s="2"/>
      <c r="H56" s="2"/>
      <c r="I56" s="2"/>
      <c r="J56" s="2"/>
      <c r="K56" s="2"/>
      <c r="L56" s="2"/>
      <c r="M56" s="2"/>
      <c r="N56" s="2"/>
      <c r="O56" s="2"/>
      <c r="P56" s="2"/>
      <c r="Q56" s="2"/>
      <c r="R56" s="2"/>
      <c r="S56" s="2"/>
      <c r="T56" s="2"/>
    </row>
    <row r="57" spans="1:142" x14ac:dyDescent="0.2">
      <c r="B57" t="s">
        <v>8</v>
      </c>
      <c r="E57" s="2"/>
      <c r="F57" s="2"/>
      <c r="G57" s="2">
        <f>SUM($F55:G55)</f>
        <v>0</v>
      </c>
      <c r="H57" s="2">
        <f>SUM($F55:H55)</f>
        <v>0</v>
      </c>
      <c r="I57" s="2">
        <f>SUM($F55:I55)</f>
        <v>0</v>
      </c>
      <c r="J57" s="2">
        <f>SUM($F55:J55)</f>
        <v>1298881595</v>
      </c>
      <c r="K57" s="2">
        <f>SUM($F55:K55)</f>
        <v>2597763190</v>
      </c>
      <c r="L57" s="2">
        <f>SUM($F55:L55)</f>
        <v>3896644785</v>
      </c>
      <c r="M57" s="2">
        <f>SUM($F55:M55)</f>
        <v>5195526380</v>
      </c>
      <c r="N57" s="2">
        <f>SUM($F55:N55)</f>
        <v>7381167362</v>
      </c>
      <c r="O57" s="2">
        <f>SUM($F55:O55)</f>
        <v>8267926747</v>
      </c>
      <c r="P57" s="2">
        <f>SUM($F55:P55)</f>
        <v>9154686132</v>
      </c>
      <c r="Q57" s="2">
        <f>SUM($F55:Q55)</f>
        <v>10041445517</v>
      </c>
      <c r="R57" s="2">
        <f>SUM($F55:R55)</f>
        <v>10928204903</v>
      </c>
      <c r="S57" s="2">
        <f>SUM($F55:S55)</f>
        <v>10928204903</v>
      </c>
      <c r="T57" s="2">
        <f>SUM($F55:T55)</f>
        <v>10928204903</v>
      </c>
    </row>
    <row r="58" spans="1:142" x14ac:dyDescent="0.2">
      <c r="E58" s="2"/>
      <c r="F58" s="2"/>
      <c r="G58" s="2"/>
      <c r="H58" s="2"/>
      <c r="I58" s="2"/>
      <c r="J58" s="2"/>
      <c r="K58" s="2"/>
      <c r="L58" s="2"/>
      <c r="M58" s="2"/>
      <c r="N58" s="2"/>
      <c r="O58" s="2"/>
      <c r="P58" s="2"/>
      <c r="Q58" s="2"/>
      <c r="R58" s="2"/>
      <c r="S58" s="2"/>
      <c r="T58" s="2"/>
    </row>
    <row r="59" spans="1:142" s="1" customFormat="1" x14ac:dyDescent="0.2">
      <c r="B59" s="1" t="s">
        <v>7</v>
      </c>
      <c r="E59" s="3"/>
      <c r="F59" s="3"/>
      <c r="G59" s="3">
        <f>+E44-G57</f>
        <v>0</v>
      </c>
      <c r="H59" s="3">
        <f>+E44+E45-H57</f>
        <v>0</v>
      </c>
      <c r="I59" s="3">
        <f>+E44+E45+E46-I57</f>
        <v>0</v>
      </c>
      <c r="J59" s="3">
        <f>+E44+E45+E46+E47-J57</f>
        <v>5195526382</v>
      </c>
      <c r="K59" s="3">
        <f>+E44+E45+E46+E47+E48-K57</f>
        <v>3896644787</v>
      </c>
      <c r="L59" s="3">
        <f>+E44+E45+E46+E47+E48+E49-L57</f>
        <v>2597763192</v>
      </c>
      <c r="M59" s="3">
        <f>+E44+E45+E46+E47+E48+E49+E50-M57</f>
        <v>1298881597</v>
      </c>
      <c r="N59" s="3">
        <f>+$E55-N57</f>
        <v>3547037541</v>
      </c>
      <c r="O59" s="3">
        <f>+$E55-O57</f>
        <v>2660278156</v>
      </c>
      <c r="P59" s="3">
        <f t="shared" ref="P59:Q59" si="17">+$E55-P57</f>
        <v>1773518771</v>
      </c>
      <c r="Q59" s="3">
        <f t="shared" si="17"/>
        <v>886759386</v>
      </c>
      <c r="R59" s="3">
        <f t="shared" ref="R59" si="18">+$E55-R57</f>
        <v>0</v>
      </c>
      <c r="S59" s="3">
        <f t="shared" ref="S59:T59" si="19">+$E55-S57</f>
        <v>0</v>
      </c>
      <c r="T59" s="3">
        <f t="shared" si="19"/>
        <v>0</v>
      </c>
    </row>
    <row r="60" spans="1:142" s="1" customFormat="1" x14ac:dyDescent="0.2">
      <c r="E60" s="3"/>
      <c r="F60" s="3"/>
      <c r="G60" s="3"/>
      <c r="H60" s="3"/>
      <c r="I60" s="3"/>
      <c r="J60" s="3"/>
      <c r="K60" s="3"/>
      <c r="L60" s="3"/>
      <c r="M60" s="3"/>
      <c r="N60" s="3"/>
      <c r="O60" s="3"/>
      <c r="P60" s="3"/>
      <c r="Q60" s="3"/>
    </row>
    <row r="61" spans="1:142" x14ac:dyDescent="0.2">
      <c r="A61" s="65" t="s">
        <v>13</v>
      </c>
      <c r="B61" s="65"/>
      <c r="C61" s="65"/>
      <c r="D61" s="65"/>
      <c r="E61" s="65"/>
      <c r="F61" s="65"/>
      <c r="G61" s="65"/>
      <c r="H61" s="65"/>
      <c r="I61" s="65"/>
      <c r="J61" s="65"/>
      <c r="K61" s="65"/>
      <c r="L61" s="65"/>
      <c r="M61" s="65"/>
      <c r="N61" s="65"/>
      <c r="O61" s="65"/>
      <c r="P61" s="45"/>
      <c r="Q61" s="45"/>
      <c r="R61" s="45"/>
      <c r="S61" s="45"/>
      <c r="T61" s="45"/>
    </row>
    <row r="62" spans="1:142" s="46" customFormat="1" x14ac:dyDescent="0.2">
      <c r="A62" s="47" t="s">
        <v>10</v>
      </c>
      <c r="B62" s="47"/>
      <c r="C62" s="47"/>
      <c r="D62" s="47"/>
      <c r="E62" s="47"/>
      <c r="F62" s="47"/>
      <c r="G62" s="48">
        <f t="shared" ref="G62:R62" si="20">+G5</f>
        <v>2014</v>
      </c>
      <c r="H62" s="48">
        <f t="shared" si="20"/>
        <v>2015</v>
      </c>
      <c r="I62" s="48">
        <f t="shared" si="20"/>
        <v>2016</v>
      </c>
      <c r="J62" s="48">
        <f t="shared" si="20"/>
        <v>2017</v>
      </c>
      <c r="K62" s="48">
        <f t="shared" si="20"/>
        <v>2018</v>
      </c>
      <c r="L62" s="48">
        <f t="shared" si="20"/>
        <v>2019</v>
      </c>
      <c r="M62" s="48">
        <f t="shared" si="20"/>
        <v>2020</v>
      </c>
      <c r="N62" s="48">
        <f t="shared" si="20"/>
        <v>2021</v>
      </c>
      <c r="O62" s="48">
        <f t="shared" si="20"/>
        <v>2022</v>
      </c>
      <c r="P62" s="48">
        <f t="shared" si="20"/>
        <v>2023</v>
      </c>
      <c r="Q62" s="48">
        <f t="shared" si="20"/>
        <v>2024</v>
      </c>
      <c r="R62" s="48">
        <f t="shared" si="20"/>
        <v>2025</v>
      </c>
      <c r="S62" s="48">
        <f t="shared" ref="S62:T62" si="21">+S5</f>
        <v>2026</v>
      </c>
      <c r="T62" s="48">
        <f t="shared" si="21"/>
        <v>2027</v>
      </c>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row>
    <row r="63" spans="1:142" x14ac:dyDescent="0.2">
      <c r="B63">
        <f>+'Annual Information'!A9</f>
        <v>2014</v>
      </c>
      <c r="E63" s="2">
        <f>+'Annual Information'!H9</f>
        <v>0</v>
      </c>
      <c r="F63" s="2"/>
      <c r="G63" s="2">
        <f>ROUND(+$E63/+'Annual Information'!$C9,0)</f>
        <v>0</v>
      </c>
      <c r="H63" s="2">
        <f>ROUND(+$E63/+'Annual Information'!$C9,0)</f>
        <v>0</v>
      </c>
      <c r="I63" s="2">
        <f>ROUND(+$E63/+'Annual Information'!$C9,0)</f>
        <v>0</v>
      </c>
      <c r="J63" s="2">
        <f>ROUND(+$E63/+'Annual Information'!$C9,0)</f>
        <v>0</v>
      </c>
      <c r="K63" s="2">
        <f>+$E63-G63-H63-I63-J63</f>
        <v>0</v>
      </c>
      <c r="L63" s="2"/>
      <c r="M63" s="2"/>
      <c r="N63" s="2"/>
      <c r="O63" s="2"/>
      <c r="P63" s="2"/>
      <c r="Q63" s="2"/>
    </row>
    <row r="64" spans="1:142" x14ac:dyDescent="0.2">
      <c r="B64">
        <f>+'Annual Information'!A10</f>
        <v>2015</v>
      </c>
      <c r="E64" s="2">
        <f>+'Annual Information'!H10</f>
        <v>0</v>
      </c>
      <c r="F64" s="2"/>
      <c r="G64" s="2"/>
      <c r="H64" s="2">
        <f>ROUND(+$E64/+'Annual Information'!$C10,0)</f>
        <v>0</v>
      </c>
      <c r="I64" s="2">
        <f>ROUND(+$E64/+'Annual Information'!$C10,0)</f>
        <v>0</v>
      </c>
      <c r="J64" s="2">
        <f>ROUND(+$E64/+'Annual Information'!$C10,0)</f>
        <v>0</v>
      </c>
      <c r="K64" s="2">
        <f>ROUND(+$E64/+'Annual Information'!$C10,0)</f>
        <v>0</v>
      </c>
      <c r="L64" s="2">
        <f>+$E64-H64-I64-J64-K64</f>
        <v>0</v>
      </c>
      <c r="M64" s="2"/>
      <c r="N64" s="2"/>
      <c r="O64" s="2"/>
      <c r="P64" s="2"/>
      <c r="Q64" s="2"/>
    </row>
    <row r="65" spans="1:142" x14ac:dyDescent="0.2">
      <c r="B65">
        <f>+'Annual Information'!A11</f>
        <v>2016</v>
      </c>
      <c r="E65" s="2">
        <f>+'Annual Information'!H11</f>
        <v>0</v>
      </c>
      <c r="F65" s="2"/>
      <c r="G65" s="2"/>
      <c r="H65" s="2"/>
      <c r="I65" s="2">
        <f>ROUND(+$E65/+'Annual Information'!$C11,0)</f>
        <v>0</v>
      </c>
      <c r="J65" s="2">
        <f>ROUND(+$E65/+'Annual Information'!$C11,0)</f>
        <v>0</v>
      </c>
      <c r="K65" s="2">
        <f>ROUND(+$E65/+'Annual Information'!$C11,0)</f>
        <v>0</v>
      </c>
      <c r="L65" s="2">
        <f>ROUND(+$E65/+'Annual Information'!$C11,0)</f>
        <v>0</v>
      </c>
      <c r="M65" s="2">
        <f>+$E65-I65-J65-K65-L65</f>
        <v>0</v>
      </c>
      <c r="N65" s="2"/>
      <c r="O65" s="2"/>
      <c r="P65" s="2"/>
      <c r="Q65" s="2"/>
    </row>
    <row r="66" spans="1:142" x14ac:dyDescent="0.2">
      <c r="B66">
        <f>+'Annual Information'!A12</f>
        <v>2017</v>
      </c>
      <c r="E66" s="2">
        <f>+'Annual Information'!H12</f>
        <v>0</v>
      </c>
      <c r="F66" s="2"/>
      <c r="G66" s="2"/>
      <c r="H66" s="2"/>
      <c r="I66" s="2"/>
      <c r="J66" s="2">
        <f>ROUND(+$E66/+'Annual Information'!$C12,0)</f>
        <v>0</v>
      </c>
      <c r="K66" s="2">
        <f>ROUND(+$E66/+'Annual Information'!$C12,0)</f>
        <v>0</v>
      </c>
      <c r="L66" s="2">
        <f>ROUND(+$E66/+'Annual Information'!$C12,0)</f>
        <v>0</v>
      </c>
      <c r="M66" s="2">
        <f>ROUND(+$E66/+'Annual Information'!$C12,0)</f>
        <v>0</v>
      </c>
      <c r="N66" s="2">
        <f>+$E66-J66-K66-L66-M66</f>
        <v>0</v>
      </c>
      <c r="O66" s="2"/>
      <c r="P66" s="2"/>
      <c r="Q66" s="2"/>
    </row>
    <row r="67" spans="1:142" x14ac:dyDescent="0.2">
      <c r="B67">
        <f>+'Annual Information'!A13</f>
        <v>2018</v>
      </c>
      <c r="E67" s="2">
        <f>+'Annual Information'!H13</f>
        <v>0</v>
      </c>
      <c r="F67" s="2"/>
      <c r="G67" s="2"/>
      <c r="H67" s="2"/>
      <c r="I67" s="2"/>
      <c r="J67" s="2"/>
      <c r="K67" s="2">
        <f>ROUND(+$E67/+'Annual Information'!$C13,0)</f>
        <v>0</v>
      </c>
      <c r="L67" s="2">
        <f>ROUND(+$E67/+'Annual Information'!$C13,0)</f>
        <v>0</v>
      </c>
      <c r="M67" s="2">
        <f>ROUND(+$E67/+'Annual Information'!$C13,0)</f>
        <v>0</v>
      </c>
      <c r="N67" s="2">
        <f>ROUND(+$E67/+'Annual Information'!$C13,0)</f>
        <v>0</v>
      </c>
      <c r="O67" s="2">
        <f>+$E67-K67-L67-M67-N67</f>
        <v>0</v>
      </c>
      <c r="P67" s="2"/>
      <c r="Q67" s="2"/>
    </row>
    <row r="68" spans="1:142" x14ac:dyDescent="0.2">
      <c r="B68">
        <f>+'Annual Information'!A14</f>
        <v>2019</v>
      </c>
      <c r="E68" s="2">
        <f>+'Annual Information'!H14</f>
        <v>0</v>
      </c>
      <c r="F68" s="2"/>
      <c r="G68" s="2"/>
      <c r="H68" s="2"/>
      <c r="I68" s="2"/>
      <c r="J68" s="2"/>
      <c r="K68" s="2"/>
      <c r="L68" s="2">
        <f>ROUND(+$E68/+'Annual Information'!$C14,0)</f>
        <v>0</v>
      </c>
      <c r="M68" s="2">
        <f>ROUND(+$E68/+'Annual Information'!$C14,0)</f>
        <v>0</v>
      </c>
      <c r="N68" s="2">
        <f>ROUND(+$E68/+'Annual Information'!$C14,0)</f>
        <v>0</v>
      </c>
      <c r="O68" s="2">
        <f>ROUND(+$E68/+'Annual Information'!$C14,0)</f>
        <v>0</v>
      </c>
      <c r="P68" s="2">
        <f>+$E68-L68-M68-N68-O68</f>
        <v>0</v>
      </c>
      <c r="Q68" s="2"/>
    </row>
    <row r="69" spans="1:142" x14ac:dyDescent="0.2">
      <c r="B69">
        <f>+'Annual Information'!A15</f>
        <v>2020</v>
      </c>
      <c r="E69" s="2">
        <f>+'Annual Information'!H15</f>
        <v>0</v>
      </c>
      <c r="F69" s="2"/>
      <c r="G69" s="2"/>
      <c r="H69" s="2"/>
      <c r="I69" s="2"/>
      <c r="J69" s="2"/>
      <c r="K69" s="2"/>
      <c r="L69" s="2"/>
      <c r="M69" s="2">
        <f>ROUND(+$E69/+'Annual Information'!$C15,0)</f>
        <v>0</v>
      </c>
      <c r="N69" s="2">
        <f>ROUND(+$E69/+'Annual Information'!$C15,0)</f>
        <v>0</v>
      </c>
      <c r="O69" s="2">
        <f>ROUND(+$E69/+'Annual Information'!$C15,0)</f>
        <v>0</v>
      </c>
      <c r="P69" s="2">
        <f>ROUND(+$E69/+'Annual Information'!$C15,0)</f>
        <v>0</v>
      </c>
      <c r="Q69" s="2">
        <f>+$E69-M69-N69-O69-P69</f>
        <v>0</v>
      </c>
    </row>
    <row r="70" spans="1:142" x14ac:dyDescent="0.2">
      <c r="B70">
        <f>+'Annual Information'!A16</f>
        <v>2021</v>
      </c>
      <c r="E70" s="2">
        <f>+'Annual Information'!H16</f>
        <v>0</v>
      </c>
      <c r="F70" s="2"/>
      <c r="G70" s="2"/>
      <c r="H70" s="2"/>
      <c r="I70" s="2"/>
      <c r="J70" s="2"/>
      <c r="K70" s="2"/>
      <c r="L70" s="2"/>
      <c r="M70" s="2"/>
      <c r="N70" s="2">
        <f>ROUND(+$E70/+'Annual Information'!$C16,0)</f>
        <v>0</v>
      </c>
      <c r="O70" s="2">
        <f>ROUND(+$E70/+'Annual Information'!$C16,0)</f>
        <v>0</v>
      </c>
      <c r="P70" s="2">
        <f>ROUND(+$E70/+'Annual Information'!$C16,0)</f>
        <v>0</v>
      </c>
      <c r="Q70" s="2">
        <f>ROUND(+$E70/+'Annual Information'!$C16,0)</f>
        <v>0</v>
      </c>
      <c r="R70" s="2">
        <f>+$E70-N70-O70-P70-Q70</f>
        <v>0</v>
      </c>
      <c r="S70" s="2"/>
      <c r="T70" s="2"/>
    </row>
    <row r="71" spans="1:142" x14ac:dyDescent="0.2">
      <c r="B71">
        <f>+'Annual Information'!A17</f>
        <v>2022</v>
      </c>
      <c r="E71" s="2">
        <f>+'Annual Information'!H17</f>
        <v>0</v>
      </c>
      <c r="F71" s="2"/>
      <c r="G71" s="2"/>
      <c r="H71" s="2"/>
      <c r="I71" s="2"/>
      <c r="J71" s="2"/>
      <c r="K71" s="2"/>
      <c r="L71" s="2"/>
      <c r="M71" s="2"/>
      <c r="N71" s="2"/>
      <c r="O71" s="2">
        <f>ROUND(+$E71/+'Annual Information'!$C17,0)</f>
        <v>0</v>
      </c>
      <c r="P71" s="2">
        <f>ROUND(+$E71/+'Annual Information'!$C17,0)</f>
        <v>0</v>
      </c>
      <c r="Q71" s="2">
        <f>ROUND(+$E71/+'Annual Information'!$C17,0)</f>
        <v>0</v>
      </c>
      <c r="R71" s="2">
        <f>+$E71-N71-O71-P71-Q71</f>
        <v>0</v>
      </c>
      <c r="S71" s="2">
        <f>+$E71-O71-P71-Q71-R71</f>
        <v>0</v>
      </c>
      <c r="T71" s="2"/>
    </row>
    <row r="72" spans="1:142" x14ac:dyDescent="0.2">
      <c r="B72">
        <f>+'Annual Information'!A18</f>
        <v>2023</v>
      </c>
      <c r="E72" s="2">
        <f>+'Annual Information'!H18</f>
        <v>0</v>
      </c>
      <c r="F72" s="2"/>
      <c r="G72" s="2"/>
      <c r="H72" s="2"/>
      <c r="I72" s="2"/>
      <c r="J72" s="2"/>
      <c r="K72" s="2"/>
      <c r="L72" s="2"/>
      <c r="M72" s="2"/>
      <c r="N72" s="2"/>
      <c r="O72" s="2"/>
      <c r="P72" s="2">
        <f>ROUND(+$E72/+'Annual Information'!$C18,0)</f>
        <v>0</v>
      </c>
      <c r="Q72" s="2">
        <f>ROUND(+$E72/+'Annual Information'!$C18,0)</f>
        <v>0</v>
      </c>
      <c r="R72" s="2">
        <f>+$E72-N72-O72-P72-Q72</f>
        <v>0</v>
      </c>
      <c r="S72" s="2">
        <f>+$E72-O72-P72-Q72-R72</f>
        <v>0</v>
      </c>
      <c r="T72" s="2">
        <f>+$E72-P72-Q72-R72-S72</f>
        <v>0</v>
      </c>
    </row>
    <row r="73" spans="1:142" x14ac:dyDescent="0.2">
      <c r="E73" s="2"/>
      <c r="F73" s="2"/>
      <c r="G73" s="2"/>
      <c r="H73" s="2"/>
      <c r="I73" s="2"/>
      <c r="J73" s="2"/>
      <c r="K73" s="2"/>
      <c r="L73" s="2"/>
      <c r="M73" s="2"/>
      <c r="N73" s="2"/>
      <c r="O73" s="2"/>
      <c r="P73" s="2"/>
      <c r="Q73" s="2"/>
    </row>
    <row r="74" spans="1:142" x14ac:dyDescent="0.2">
      <c r="B74" t="s">
        <v>6</v>
      </c>
      <c r="E74" s="2">
        <f>SUM(E63:E73)</f>
        <v>0</v>
      </c>
      <c r="F74" s="2"/>
      <c r="G74" s="2">
        <f t="shared" ref="G74:S74" si="22">SUM(G63:G73)</f>
        <v>0</v>
      </c>
      <c r="H74" s="2">
        <f t="shared" si="22"/>
        <v>0</v>
      </c>
      <c r="I74" s="2">
        <f t="shared" si="22"/>
        <v>0</v>
      </c>
      <c r="J74" s="2">
        <f t="shared" si="22"/>
        <v>0</v>
      </c>
      <c r="K74" s="2">
        <f t="shared" si="22"/>
        <v>0</v>
      </c>
      <c r="L74" s="2">
        <f t="shared" si="22"/>
        <v>0</v>
      </c>
      <c r="M74" s="2">
        <f t="shared" si="22"/>
        <v>0</v>
      </c>
      <c r="N74" s="2">
        <f t="shared" si="22"/>
        <v>0</v>
      </c>
      <c r="O74" s="2">
        <f t="shared" si="22"/>
        <v>0</v>
      </c>
      <c r="P74" s="2">
        <f t="shared" si="22"/>
        <v>0</v>
      </c>
      <c r="Q74" s="2">
        <f t="shared" si="22"/>
        <v>0</v>
      </c>
      <c r="R74" s="2">
        <f t="shared" si="22"/>
        <v>0</v>
      </c>
      <c r="S74" s="2">
        <f t="shared" si="22"/>
        <v>0</v>
      </c>
      <c r="T74" s="2">
        <f t="shared" ref="T74" si="23">SUM(T63:T73)</f>
        <v>0</v>
      </c>
    </row>
    <row r="75" spans="1:142" x14ac:dyDescent="0.2">
      <c r="E75" s="2"/>
      <c r="F75" s="2"/>
      <c r="G75" s="2"/>
      <c r="H75" s="2"/>
      <c r="I75" s="2"/>
      <c r="J75" s="2"/>
      <c r="K75" s="2"/>
      <c r="L75" s="2"/>
      <c r="M75" s="2"/>
      <c r="N75" s="2"/>
      <c r="O75" s="2"/>
      <c r="P75" s="2"/>
      <c r="Q75" s="2"/>
      <c r="R75" s="2"/>
      <c r="S75" s="2"/>
      <c r="T75" s="2"/>
    </row>
    <row r="76" spans="1:142" x14ac:dyDescent="0.2">
      <c r="B76" t="s">
        <v>8</v>
      </c>
      <c r="E76" s="2"/>
      <c r="F76" s="2"/>
      <c r="G76" s="2">
        <f>SUM($F74:G74)</f>
        <v>0</v>
      </c>
      <c r="H76" s="2">
        <f>SUM($F74:H74)</f>
        <v>0</v>
      </c>
      <c r="I76" s="2">
        <f>SUM($F74:I74)</f>
        <v>0</v>
      </c>
      <c r="J76" s="2">
        <f>SUM($F74:J74)</f>
        <v>0</v>
      </c>
      <c r="K76" s="2">
        <f>SUM($F74:K74)</f>
        <v>0</v>
      </c>
      <c r="L76" s="2">
        <f>SUM($F74:L74)</f>
        <v>0</v>
      </c>
      <c r="M76" s="2">
        <f>SUM($F74:M74)</f>
        <v>0</v>
      </c>
      <c r="N76" s="2">
        <f>SUM($F74:N74)</f>
        <v>0</v>
      </c>
      <c r="O76" s="2">
        <f>SUM($F74:O74)</f>
        <v>0</v>
      </c>
      <c r="P76" s="2">
        <f>SUM($F74:P74)</f>
        <v>0</v>
      </c>
      <c r="Q76" s="2">
        <f>SUM($F74:Q74)</f>
        <v>0</v>
      </c>
      <c r="R76" s="2">
        <f>SUM($F74:R74)</f>
        <v>0</v>
      </c>
      <c r="S76" s="2">
        <f>SUM($F74:S74)</f>
        <v>0</v>
      </c>
      <c r="T76" s="2">
        <f>SUM($F74:T74)</f>
        <v>0</v>
      </c>
    </row>
    <row r="77" spans="1:142" x14ac:dyDescent="0.2">
      <c r="E77" s="2"/>
      <c r="F77" s="2"/>
      <c r="G77" s="2"/>
      <c r="H77" s="2"/>
      <c r="I77" s="2"/>
      <c r="J77" s="2"/>
      <c r="K77" s="2"/>
      <c r="L77" s="2"/>
      <c r="M77" s="2"/>
      <c r="N77" s="2"/>
      <c r="O77" s="2"/>
      <c r="P77" s="2"/>
      <c r="Q77" s="2"/>
      <c r="R77" s="2"/>
      <c r="S77" s="2"/>
      <c r="T77" s="2"/>
    </row>
    <row r="78" spans="1:142" s="1" customFormat="1" x14ac:dyDescent="0.2">
      <c r="B78" s="1" t="s">
        <v>7</v>
      </c>
      <c r="E78" s="3"/>
      <c r="F78" s="3"/>
      <c r="G78" s="3">
        <f>+E63-G76</f>
        <v>0</v>
      </c>
      <c r="H78" s="3">
        <f>+E63+E64-H76</f>
        <v>0</v>
      </c>
      <c r="I78" s="3">
        <f>+E63+E64+E65-I76</f>
        <v>0</v>
      </c>
      <c r="J78" s="3">
        <f>+E63+E64+E65+E66-J76</f>
        <v>0</v>
      </c>
      <c r="K78" s="3">
        <f>+E63+E64+E65+E66+E67-K76</f>
        <v>0</v>
      </c>
      <c r="L78" s="3">
        <f>+E63+E64+E65+E66+E67+E68-L76</f>
        <v>0</v>
      </c>
      <c r="M78" s="3">
        <f>+E63+E64+E65+E66+E67+E68+E69-M76</f>
        <v>0</v>
      </c>
      <c r="N78" s="3">
        <f>+$E74-N76</f>
        <v>0</v>
      </c>
      <c r="O78" s="3">
        <f>+$E74-O76</f>
        <v>0</v>
      </c>
      <c r="P78" s="3">
        <f t="shared" ref="P78:Q78" si="24">+$E74-P76</f>
        <v>0</v>
      </c>
      <c r="Q78" s="3">
        <f t="shared" si="24"/>
        <v>0</v>
      </c>
      <c r="R78" s="3">
        <f t="shared" ref="R78" si="25">+$E74-R76</f>
        <v>0</v>
      </c>
      <c r="S78" s="3">
        <f t="shared" ref="S78:T78" si="26">+$E74-S76</f>
        <v>0</v>
      </c>
      <c r="T78" s="3">
        <f t="shared" si="26"/>
        <v>0</v>
      </c>
    </row>
    <row r="79" spans="1:142" x14ac:dyDescent="0.2">
      <c r="R79" s="26"/>
      <c r="S79" s="26"/>
      <c r="T79" s="26"/>
    </row>
    <row r="80" spans="1:142" s="46" customFormat="1" x14ac:dyDescent="0.2">
      <c r="A80" s="66" t="s">
        <v>11</v>
      </c>
      <c r="B80" s="66"/>
      <c r="C80" s="66"/>
      <c r="D80" s="66"/>
      <c r="E80" s="66"/>
      <c r="F80" s="66"/>
      <c r="G80" s="66"/>
      <c r="H80" s="66"/>
      <c r="I80" s="66"/>
      <c r="J80" s="66"/>
      <c r="K80" s="66"/>
      <c r="L80" s="66"/>
      <c r="M80" s="66"/>
      <c r="N80" s="66"/>
      <c r="O80" s="66"/>
      <c r="P80" s="66"/>
      <c r="Q80" s="66"/>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row>
    <row r="81" spans="1:142" x14ac:dyDescent="0.2">
      <c r="B81">
        <f>+'Annual Information'!A9</f>
        <v>2014</v>
      </c>
      <c r="E81" s="2">
        <f t="shared" ref="E81:E90" si="27">+E8+E26+E44+E63</f>
        <v>-5332207914</v>
      </c>
      <c r="F81" s="2"/>
      <c r="G81" s="2">
        <f t="shared" ref="G81:K81" si="28">+G8+G26+G44+G63</f>
        <v>-1066441583</v>
      </c>
      <c r="H81" s="2">
        <f t="shared" si="28"/>
        <v>-1066441583</v>
      </c>
      <c r="I81" s="2">
        <f t="shared" si="28"/>
        <v>-1066441583</v>
      </c>
      <c r="J81" s="2">
        <f t="shared" si="28"/>
        <v>-1066441583</v>
      </c>
      <c r="K81" s="2">
        <f t="shared" si="28"/>
        <v>-1066441582</v>
      </c>
      <c r="L81" s="2"/>
      <c r="M81" s="2"/>
      <c r="N81" s="2"/>
      <c r="O81" s="2"/>
      <c r="P81" s="2"/>
      <c r="Q81" s="2"/>
      <c r="R81" s="2"/>
      <c r="S81" s="2"/>
      <c r="T81" s="2"/>
    </row>
    <row r="82" spans="1:142" x14ac:dyDescent="0.2">
      <c r="B82">
        <f>+'Annual Information'!A10</f>
        <v>2015</v>
      </c>
      <c r="E82" s="2">
        <f t="shared" si="27"/>
        <v>3089498002</v>
      </c>
      <c r="F82" s="2"/>
      <c r="G82" s="2"/>
      <c r="H82" s="2">
        <f t="shared" ref="H82:L82" si="29">+H9+H27+H45+H64</f>
        <v>617899600</v>
      </c>
      <c r="I82" s="2">
        <f t="shared" si="29"/>
        <v>617899600</v>
      </c>
      <c r="J82" s="2">
        <f t="shared" si="29"/>
        <v>617899600</v>
      </c>
      <c r="K82" s="2">
        <f t="shared" si="29"/>
        <v>617899600</v>
      </c>
      <c r="L82" s="2">
        <f t="shared" si="29"/>
        <v>617899602</v>
      </c>
      <c r="M82" s="2"/>
      <c r="N82" s="2"/>
      <c r="O82" s="2"/>
      <c r="P82" s="2"/>
      <c r="Q82" s="2"/>
      <c r="R82" s="2"/>
      <c r="S82" s="2"/>
      <c r="T82" s="2"/>
    </row>
    <row r="83" spans="1:142" x14ac:dyDescent="0.2">
      <c r="B83">
        <f>+'Annual Information'!A11</f>
        <v>2016</v>
      </c>
      <c r="E83" s="2">
        <f t="shared" si="27"/>
        <v>5513518040</v>
      </c>
      <c r="F83" s="2"/>
      <c r="G83" s="2"/>
      <c r="H83" s="2"/>
      <c r="I83" s="2">
        <f t="shared" ref="I83:M83" si="30">+I10+I28+I46+I65</f>
        <v>1102703608</v>
      </c>
      <c r="J83" s="2">
        <f t="shared" si="30"/>
        <v>1102703608</v>
      </c>
      <c r="K83" s="2">
        <f t="shared" si="30"/>
        <v>1102703608</v>
      </c>
      <c r="L83" s="2">
        <f t="shared" si="30"/>
        <v>1102703608</v>
      </c>
      <c r="M83" s="2">
        <f t="shared" si="30"/>
        <v>1102703608</v>
      </c>
      <c r="N83" s="2"/>
      <c r="O83" s="2"/>
      <c r="P83" s="2"/>
      <c r="Q83" s="2"/>
      <c r="R83" s="2"/>
      <c r="S83" s="2"/>
      <c r="T83" s="2"/>
    </row>
    <row r="84" spans="1:142" x14ac:dyDescent="0.2">
      <c r="B84">
        <f>+'Annual Information'!A12</f>
        <v>2017</v>
      </c>
      <c r="E84" s="2">
        <f t="shared" si="27"/>
        <v>2314278728</v>
      </c>
      <c r="F84" s="2"/>
      <c r="G84" s="2"/>
      <c r="H84" s="2"/>
      <c r="I84" s="2"/>
      <c r="J84" s="2">
        <f t="shared" ref="J84:N84" si="31">+J11+J29+J47+J66</f>
        <v>462855745</v>
      </c>
      <c r="K84" s="2">
        <f t="shared" si="31"/>
        <v>462855745</v>
      </c>
      <c r="L84" s="2">
        <f t="shared" si="31"/>
        <v>462855745</v>
      </c>
      <c r="M84" s="2">
        <f t="shared" si="31"/>
        <v>462855745</v>
      </c>
      <c r="N84" s="2">
        <f t="shared" si="31"/>
        <v>462855748</v>
      </c>
      <c r="O84" s="2"/>
      <c r="P84" s="2"/>
      <c r="Q84" s="2"/>
      <c r="R84" s="2"/>
      <c r="S84" s="2"/>
      <c r="T84" s="2"/>
    </row>
    <row r="85" spans="1:142" x14ac:dyDescent="0.2">
      <c r="B85">
        <f>+'Annual Information'!A13</f>
        <v>2018</v>
      </c>
      <c r="E85" s="2">
        <f t="shared" si="27"/>
        <v>-1426247268</v>
      </c>
      <c r="F85" s="2"/>
      <c r="G85" s="2"/>
      <c r="H85" s="2"/>
      <c r="I85" s="2"/>
      <c r="J85" s="2"/>
      <c r="K85" s="2">
        <f t="shared" ref="K85:O85" si="32">+K12+K30+K48+K67</f>
        <v>-285249453</v>
      </c>
      <c r="L85" s="2">
        <f t="shared" si="32"/>
        <v>-285249453</v>
      </c>
      <c r="M85" s="2">
        <f t="shared" si="32"/>
        <v>-285249453</v>
      </c>
      <c r="N85" s="2">
        <f t="shared" si="32"/>
        <v>-285249453</v>
      </c>
      <c r="O85" s="2">
        <f t="shared" si="32"/>
        <v>-285249456</v>
      </c>
      <c r="P85" s="2"/>
      <c r="Q85" s="2"/>
      <c r="R85" s="2"/>
      <c r="S85" s="2"/>
      <c r="T85" s="2"/>
    </row>
    <row r="86" spans="1:142" x14ac:dyDescent="0.2">
      <c r="B86">
        <f>+'Annual Information'!A14</f>
        <v>2019</v>
      </c>
      <c r="E86" s="2">
        <f t="shared" si="27"/>
        <v>655390658</v>
      </c>
      <c r="F86" s="2"/>
      <c r="G86" s="2"/>
      <c r="H86" s="2"/>
      <c r="I86" s="2"/>
      <c r="J86" s="2"/>
      <c r="K86" s="2"/>
      <c r="L86" s="2">
        <f t="shared" ref="L86:P86" si="33">+L13+L31+L49+L68</f>
        <v>131078132</v>
      </c>
      <c r="M86" s="2">
        <f t="shared" si="33"/>
        <v>131078132</v>
      </c>
      <c r="N86" s="2">
        <f t="shared" si="33"/>
        <v>131078132</v>
      </c>
      <c r="O86" s="2">
        <f t="shared" si="33"/>
        <v>131078132</v>
      </c>
      <c r="P86" s="2">
        <f t="shared" si="33"/>
        <v>131078130</v>
      </c>
      <c r="Q86" s="2"/>
      <c r="R86" s="2"/>
      <c r="S86" s="2"/>
      <c r="T86" s="2"/>
    </row>
    <row r="87" spans="1:142" x14ac:dyDescent="0.2">
      <c r="B87">
        <f>+'Annual Information'!A15</f>
        <v>2020</v>
      </c>
      <c r="E87" s="2">
        <f t="shared" si="27"/>
        <v>2805320947</v>
      </c>
      <c r="F87" s="2"/>
      <c r="G87" s="2"/>
      <c r="H87" s="2"/>
      <c r="I87" s="2"/>
      <c r="J87" s="2"/>
      <c r="K87" s="2"/>
      <c r="L87" s="2"/>
      <c r="M87" s="2">
        <f t="shared" ref="M87:Q87" si="34">+M14+M32+M50+M69</f>
        <v>561064189</v>
      </c>
      <c r="N87" s="2">
        <f t="shared" si="34"/>
        <v>561064189</v>
      </c>
      <c r="O87" s="2">
        <f t="shared" si="34"/>
        <v>561064189</v>
      </c>
      <c r="P87" s="2">
        <f t="shared" si="34"/>
        <v>561064189</v>
      </c>
      <c r="Q87" s="2">
        <f t="shared" si="34"/>
        <v>561064191</v>
      </c>
      <c r="R87" s="2"/>
      <c r="S87" s="2"/>
      <c r="T87" s="2"/>
    </row>
    <row r="88" spans="1:142" x14ac:dyDescent="0.2">
      <c r="B88">
        <f>+'Annual Information'!A16</f>
        <v>2021</v>
      </c>
      <c r="E88" s="2">
        <f t="shared" si="27"/>
        <v>-10921295949</v>
      </c>
      <c r="F88" s="2"/>
      <c r="G88" s="2"/>
      <c r="H88" s="2"/>
      <c r="I88" s="2"/>
      <c r="J88" s="2"/>
      <c r="K88" s="2"/>
      <c r="L88" s="2"/>
      <c r="M88" s="2"/>
      <c r="N88" s="2">
        <f t="shared" ref="N88:R88" si="35">+N15+N33+N51+N70</f>
        <v>-2184259190</v>
      </c>
      <c r="O88" s="2">
        <f t="shared" si="35"/>
        <v>-2184259190</v>
      </c>
      <c r="P88" s="2">
        <f t="shared" si="35"/>
        <v>-2184259190</v>
      </c>
      <c r="Q88" s="2">
        <f t="shared" si="35"/>
        <v>-2184259190</v>
      </c>
      <c r="R88" s="2">
        <f t="shared" si="35"/>
        <v>-2184259189</v>
      </c>
      <c r="S88" s="2"/>
      <c r="T88" s="2"/>
    </row>
    <row r="89" spans="1:142" s="52" customFormat="1" x14ac:dyDescent="0.2">
      <c r="B89" s="52">
        <f>+'Annual Information'!A17</f>
        <v>2022</v>
      </c>
      <c r="E89" s="53">
        <f t="shared" si="27"/>
        <v>11272478990</v>
      </c>
      <c r="F89" s="53"/>
      <c r="G89" s="53"/>
      <c r="H89" s="53"/>
      <c r="I89" s="53"/>
      <c r="J89" s="53"/>
      <c r="K89" s="53"/>
      <c r="L89" s="53"/>
      <c r="M89" s="53"/>
      <c r="N89" s="53"/>
      <c r="O89" s="53">
        <f t="shared" ref="O89:S90" si="36">+O16+O34+O52+O71</f>
        <v>2254495798</v>
      </c>
      <c r="P89" s="53">
        <f t="shared" si="36"/>
        <v>2254495798</v>
      </c>
      <c r="Q89" s="53">
        <f t="shared" si="36"/>
        <v>2254495798</v>
      </c>
      <c r="R89" s="53">
        <f t="shared" si="36"/>
        <v>2254495798</v>
      </c>
      <c r="S89" s="53">
        <f t="shared" si="36"/>
        <v>2254495798</v>
      </c>
      <c r="T89" s="53"/>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row>
    <row r="90" spans="1:142" s="52" customFormat="1" x14ac:dyDescent="0.2">
      <c r="B90" s="52">
        <f>+'Annual Information'!A18</f>
        <v>2023</v>
      </c>
      <c r="E90" s="53">
        <f t="shared" si="27"/>
        <v>-577420952</v>
      </c>
      <c r="F90" s="53"/>
      <c r="G90" s="53"/>
      <c r="H90" s="53"/>
      <c r="I90" s="53"/>
      <c r="J90" s="53"/>
      <c r="K90" s="53"/>
      <c r="L90" s="53"/>
      <c r="M90" s="53"/>
      <c r="N90" s="53"/>
      <c r="O90" s="53"/>
      <c r="P90" s="53">
        <f t="shared" si="36"/>
        <v>-115484190</v>
      </c>
      <c r="Q90" s="53">
        <f t="shared" si="36"/>
        <v>-115484190</v>
      </c>
      <c r="R90" s="53">
        <f t="shared" si="36"/>
        <v>-115484190</v>
      </c>
      <c r="S90" s="53">
        <f t="shared" si="36"/>
        <v>-115484190</v>
      </c>
      <c r="T90" s="53">
        <f t="shared" ref="T90" si="37">+T17+T35+T53+T72</f>
        <v>-115484192</v>
      </c>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row>
    <row r="91" spans="1:142" x14ac:dyDescent="0.2">
      <c r="E91" s="2"/>
      <c r="F91" s="2"/>
      <c r="G91" s="2"/>
      <c r="H91" s="2"/>
      <c r="I91" s="2"/>
      <c r="J91" s="2"/>
      <c r="K91" s="2"/>
      <c r="L91" s="2"/>
      <c r="M91" s="2"/>
      <c r="N91" s="2"/>
      <c r="O91" s="2"/>
      <c r="P91" s="2"/>
      <c r="Q91" s="2"/>
      <c r="R91" s="2"/>
      <c r="S91" s="2"/>
      <c r="T91" s="2"/>
    </row>
    <row r="92" spans="1:142" x14ac:dyDescent="0.2">
      <c r="B92" t="s">
        <v>6</v>
      </c>
      <c r="E92" s="2">
        <f>SUM(E81:E91)</f>
        <v>7393313282</v>
      </c>
      <c r="F92" s="2"/>
      <c r="G92" s="2">
        <f t="shared" ref="G92:O92" si="38">SUM(G81:G91)</f>
        <v>-1066441583</v>
      </c>
      <c r="H92" s="2">
        <f t="shared" si="38"/>
        <v>-448541983</v>
      </c>
      <c r="I92" s="2">
        <f t="shared" si="38"/>
        <v>654161625</v>
      </c>
      <c r="J92" s="2">
        <f t="shared" si="38"/>
        <v>1117017370</v>
      </c>
      <c r="K92" s="2">
        <f t="shared" si="38"/>
        <v>831767918</v>
      </c>
      <c r="L92" s="2">
        <f t="shared" si="38"/>
        <v>2029287634</v>
      </c>
      <c r="M92" s="2">
        <f t="shared" si="38"/>
        <v>1972452221</v>
      </c>
      <c r="N92" s="2">
        <f t="shared" si="38"/>
        <v>-1314510574</v>
      </c>
      <c r="O92" s="2">
        <f t="shared" si="38"/>
        <v>477129473</v>
      </c>
      <c r="P92" s="2">
        <f t="shared" ref="P92:Q92" si="39">SUM(P81:P91)</f>
        <v>646894737</v>
      </c>
      <c r="Q92" s="2">
        <f t="shared" si="39"/>
        <v>515816609</v>
      </c>
      <c r="R92" s="2">
        <f t="shared" ref="R92" si="40">SUM(R81:R91)</f>
        <v>-45247581</v>
      </c>
      <c r="S92" s="2">
        <f t="shared" ref="S92:T92" si="41">SUM(S81:S91)</f>
        <v>2139011608</v>
      </c>
      <c r="T92" s="2">
        <f t="shared" si="41"/>
        <v>-115484192</v>
      </c>
    </row>
    <row r="93" spans="1:142" x14ac:dyDescent="0.2">
      <c r="E93" s="2"/>
      <c r="F93" s="2"/>
      <c r="G93" s="2"/>
      <c r="H93" s="2"/>
      <c r="I93" s="2"/>
      <c r="J93" s="2"/>
      <c r="K93" s="2"/>
      <c r="L93" s="2"/>
      <c r="M93" s="2"/>
      <c r="N93" s="2"/>
      <c r="O93" s="2"/>
      <c r="P93" s="2"/>
      <c r="Q93" s="2"/>
      <c r="R93" s="2"/>
      <c r="S93" s="2"/>
      <c r="T93" s="2"/>
    </row>
    <row r="94" spans="1:142" x14ac:dyDescent="0.2">
      <c r="B94" t="s">
        <v>8</v>
      </c>
      <c r="E94" s="2"/>
      <c r="F94" s="2"/>
      <c r="G94" s="2">
        <f>SUM($F92:G92)</f>
        <v>-1066441583</v>
      </c>
      <c r="H94" s="2">
        <f>SUM($F92:H92)</f>
        <v>-1514983566</v>
      </c>
      <c r="I94" s="2">
        <f>SUM($F92:I92)</f>
        <v>-860821941</v>
      </c>
      <c r="J94" s="2">
        <f>SUM($F92:J92)</f>
        <v>256195429</v>
      </c>
      <c r="K94" s="2">
        <f>SUM($F92:K92)</f>
        <v>1087963347</v>
      </c>
      <c r="L94" s="2">
        <f>SUM($F92:L92)</f>
        <v>3117250981</v>
      </c>
      <c r="M94" s="2">
        <f>SUM($F92:M92)</f>
        <v>5089703202</v>
      </c>
      <c r="N94" s="2">
        <f>SUM($F92:N92)</f>
        <v>3775192628</v>
      </c>
      <c r="O94" s="2">
        <f>SUM($F92:O92)</f>
        <v>4252322101</v>
      </c>
      <c r="P94" s="2">
        <f>SUM($F92:P92)</f>
        <v>4899216838</v>
      </c>
      <c r="Q94" s="2">
        <f>SUM($F92:Q92)</f>
        <v>5415033447</v>
      </c>
      <c r="R94" s="2">
        <f>SUM($F92:R92)</f>
        <v>5369785866</v>
      </c>
      <c r="S94" s="2">
        <f>SUM($F92:S92)</f>
        <v>7508797474</v>
      </c>
      <c r="T94" s="2">
        <f>SUM($F92:T92)</f>
        <v>7393313282</v>
      </c>
    </row>
    <row r="95" spans="1:142" x14ac:dyDescent="0.2">
      <c r="E95" s="2"/>
      <c r="F95" s="2"/>
      <c r="G95" s="2"/>
      <c r="H95" s="2"/>
      <c r="I95" s="2"/>
      <c r="J95" s="2"/>
      <c r="K95" s="2"/>
      <c r="L95" s="2"/>
      <c r="M95" s="2"/>
      <c r="N95" s="2"/>
      <c r="O95" s="2"/>
      <c r="P95" s="2"/>
      <c r="Q95" s="2"/>
      <c r="R95" s="2"/>
      <c r="S95" s="2"/>
      <c r="T95" s="2"/>
    </row>
    <row r="96" spans="1:142" s="1" customFormat="1" x14ac:dyDescent="0.2">
      <c r="A96" s="1" t="s">
        <v>17</v>
      </c>
      <c r="E96" s="3"/>
      <c r="F96" s="3"/>
      <c r="G96" s="3">
        <f>+E81-G94</f>
        <v>-4265766331</v>
      </c>
      <c r="H96" s="3">
        <f>+E81+E82-H94</f>
        <v>-727726346</v>
      </c>
      <c r="I96" s="3">
        <f>+E81+E82+E83-I94</f>
        <v>4131630069</v>
      </c>
      <c r="J96" s="3">
        <f>+E81+E82+E83+E84-J94</f>
        <v>5328891427</v>
      </c>
      <c r="K96" s="3">
        <f>+E81+E82+E83+E84+E85-K94</f>
        <v>3070876241</v>
      </c>
      <c r="L96" s="3">
        <f>+E81+E82+E83+E84+E85+E86-L94</f>
        <v>1696979265</v>
      </c>
      <c r="M96" s="3">
        <f>+E81+E82+E83+E84+E85+E86+E87-M94</f>
        <v>2529847991</v>
      </c>
      <c r="N96" s="3">
        <f>+E81+E82+E83+E84+E85+E86+E87+E88-N94</f>
        <v>-7076937384</v>
      </c>
      <c r="O96" s="54">
        <f>+$E92-O94</f>
        <v>3140991181</v>
      </c>
      <c r="P96" s="3">
        <f t="shared" ref="P96:Q96" si="42">+$E92-P94</f>
        <v>2494096444</v>
      </c>
      <c r="Q96" s="3">
        <f t="shared" si="42"/>
        <v>1978279835</v>
      </c>
      <c r="R96" s="3">
        <f t="shared" ref="R96" si="43">+$E92-R94</f>
        <v>2023527416</v>
      </c>
      <c r="S96" s="3">
        <f t="shared" ref="S96:T96" si="44">+$E92-S94</f>
        <v>-115484192</v>
      </c>
      <c r="T96" s="3">
        <f t="shared" si="44"/>
        <v>0</v>
      </c>
    </row>
    <row r="98" spans="1:142" hidden="1" x14ac:dyDescent="0.2">
      <c r="R98" s="26"/>
      <c r="S98" s="26"/>
      <c r="T98" s="26"/>
    </row>
    <row r="99" spans="1:142" s="46" customFormat="1" x14ac:dyDescent="0.2">
      <c r="A99" s="66" t="s">
        <v>12</v>
      </c>
      <c r="B99" s="66"/>
      <c r="C99" s="66"/>
      <c r="D99" s="66"/>
      <c r="E99" s="66"/>
      <c r="F99" s="66"/>
      <c r="G99" s="66"/>
      <c r="H99" s="66"/>
      <c r="I99" s="66"/>
      <c r="J99" s="66"/>
      <c r="K99" s="66"/>
      <c r="L99" s="66"/>
      <c r="M99" s="66"/>
      <c r="N99" s="66"/>
      <c r="O99" s="66"/>
      <c r="P99" s="66"/>
      <c r="Q99" s="66"/>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row>
    <row r="100" spans="1:142" x14ac:dyDescent="0.2">
      <c r="E100" s="2"/>
      <c r="F100" s="2"/>
      <c r="G100" s="2"/>
      <c r="H100" s="2"/>
      <c r="I100" s="2"/>
      <c r="J100" s="2"/>
      <c r="K100" s="2"/>
      <c r="L100" s="2"/>
      <c r="M100" s="2"/>
      <c r="N100" s="2"/>
      <c r="O100" s="2"/>
      <c r="P100" s="2"/>
      <c r="Q100" s="2"/>
    </row>
    <row r="101" spans="1:142" x14ac:dyDescent="0.2">
      <c r="B101">
        <v>2015</v>
      </c>
      <c r="E101" s="2" t="str">
        <f>+'Annual Information'!B24</f>
        <v>x,xxx,xxx</v>
      </c>
      <c r="F101" s="2"/>
      <c r="G101" s="2" t="str">
        <f>+E101</f>
        <v>x,xxx,xxx</v>
      </c>
      <c r="H101" s="2"/>
      <c r="I101" s="2"/>
      <c r="J101" s="2"/>
      <c r="K101" s="2"/>
      <c r="L101" s="2"/>
      <c r="M101" s="2"/>
      <c r="N101" s="2"/>
      <c r="O101" s="2"/>
      <c r="P101" s="2"/>
      <c r="Q101" s="2"/>
    </row>
    <row r="102" spans="1:142" x14ac:dyDescent="0.2">
      <c r="B102">
        <v>2016</v>
      </c>
      <c r="E102" s="2" t="str">
        <f>+'Annual Information'!B25</f>
        <v>x,xxx,xxx</v>
      </c>
      <c r="F102" s="2"/>
      <c r="G102" s="2"/>
      <c r="H102" s="2" t="str">
        <f>+E102</f>
        <v>x,xxx,xxx</v>
      </c>
      <c r="I102" s="2"/>
      <c r="J102" s="2"/>
      <c r="K102" s="2"/>
      <c r="L102" s="2"/>
      <c r="M102" s="2"/>
      <c r="N102" s="2"/>
      <c r="O102" s="2"/>
      <c r="P102" s="2"/>
      <c r="Q102" s="2"/>
    </row>
    <row r="103" spans="1:142" x14ac:dyDescent="0.2">
      <c r="B103">
        <v>2017</v>
      </c>
      <c r="E103" s="2" t="str">
        <f>+'Annual Information'!B26</f>
        <v>x,xxx,xxx</v>
      </c>
      <c r="F103" s="2"/>
      <c r="G103" s="2"/>
      <c r="H103" s="2"/>
      <c r="I103" s="2" t="str">
        <f>+E103</f>
        <v>x,xxx,xxx</v>
      </c>
      <c r="J103" s="2"/>
      <c r="K103" s="2"/>
      <c r="L103" s="2"/>
      <c r="M103" s="2"/>
      <c r="N103" s="2"/>
      <c r="O103" s="2"/>
      <c r="P103" s="2"/>
      <c r="Q103" s="2"/>
    </row>
    <row r="104" spans="1:142" x14ac:dyDescent="0.2">
      <c r="B104">
        <v>2018</v>
      </c>
      <c r="E104" s="2" t="str">
        <f>+'Annual Information'!B27</f>
        <v>x,xxx,xxx</v>
      </c>
      <c r="F104" s="2"/>
      <c r="G104" s="2"/>
      <c r="H104" s="2"/>
      <c r="I104" s="2"/>
      <c r="J104" s="2" t="str">
        <f>+E104</f>
        <v>x,xxx,xxx</v>
      </c>
      <c r="K104" s="2"/>
      <c r="L104" s="2"/>
      <c r="M104" s="2"/>
      <c r="N104" s="2"/>
      <c r="O104" s="2"/>
      <c r="P104" s="2"/>
      <c r="Q104" s="2"/>
    </row>
    <row r="105" spans="1:142" x14ac:dyDescent="0.2">
      <c r="B105">
        <v>2019</v>
      </c>
      <c r="E105" s="2" t="str">
        <f>+'Annual Information'!B28</f>
        <v>x,xxx,xxx</v>
      </c>
      <c r="F105" s="2"/>
      <c r="G105" s="2"/>
      <c r="H105" s="2"/>
      <c r="I105" s="2"/>
      <c r="J105" s="2"/>
      <c r="K105" s="2" t="str">
        <f>+E105</f>
        <v>x,xxx,xxx</v>
      </c>
      <c r="L105" s="2"/>
      <c r="M105" s="2"/>
      <c r="N105" s="2"/>
      <c r="O105" s="2"/>
      <c r="P105" s="2"/>
      <c r="Q105" s="2"/>
    </row>
    <row r="106" spans="1:142" x14ac:dyDescent="0.2">
      <c r="B106">
        <v>2020</v>
      </c>
      <c r="E106" s="2" t="str">
        <f>+'Annual Information'!B29</f>
        <v>x,xxx,xxx</v>
      </c>
      <c r="F106" s="2"/>
      <c r="G106" s="2"/>
      <c r="H106" s="2"/>
      <c r="I106" s="2"/>
      <c r="J106" s="2"/>
      <c r="K106" s="2"/>
      <c r="L106" s="2" t="str">
        <f>+E106</f>
        <v>x,xxx,xxx</v>
      </c>
      <c r="M106" s="2"/>
      <c r="N106" s="2"/>
      <c r="O106" s="2"/>
      <c r="P106" s="2"/>
      <c r="Q106" s="2"/>
    </row>
    <row r="107" spans="1:142" x14ac:dyDescent="0.2">
      <c r="B107">
        <v>2021</v>
      </c>
      <c r="E107" s="2" t="str">
        <f>+'Annual Information'!B30</f>
        <v>x,xxx,xxx</v>
      </c>
      <c r="F107" s="2"/>
      <c r="G107" s="2"/>
      <c r="H107" s="2"/>
      <c r="I107" s="2"/>
      <c r="J107" s="2"/>
      <c r="K107" s="2"/>
      <c r="L107" s="2"/>
      <c r="M107" s="2" t="str">
        <f>+E107</f>
        <v>x,xxx,xxx</v>
      </c>
      <c r="N107" s="2"/>
      <c r="O107" s="2"/>
      <c r="P107" s="2"/>
      <c r="Q107" s="2"/>
    </row>
    <row r="108" spans="1:142" x14ac:dyDescent="0.2">
      <c r="B108">
        <v>2022</v>
      </c>
      <c r="E108" s="2" t="str">
        <f>+'Annual Information'!B31</f>
        <v>x,xxx,xxx</v>
      </c>
      <c r="F108" s="2"/>
      <c r="G108" s="2"/>
      <c r="H108" s="2"/>
      <c r="I108" s="2"/>
      <c r="J108" s="2"/>
      <c r="K108" s="2"/>
      <c r="L108" s="2"/>
      <c r="M108" s="2"/>
      <c r="N108" s="2" t="str">
        <f>+E108</f>
        <v>x,xxx,xxx</v>
      </c>
      <c r="O108" s="2"/>
      <c r="P108" s="2"/>
      <c r="Q108" s="2"/>
    </row>
    <row r="109" spans="1:142" x14ac:dyDescent="0.2">
      <c r="B109">
        <v>2023</v>
      </c>
      <c r="E109" s="2" t="str">
        <f>+'Annual Information'!B32</f>
        <v>x,xxx,xxx</v>
      </c>
      <c r="F109" s="2"/>
      <c r="G109" s="2"/>
      <c r="H109" s="2"/>
      <c r="I109" s="2"/>
      <c r="J109" s="2"/>
      <c r="K109" s="2"/>
      <c r="L109" s="2"/>
      <c r="M109" s="2"/>
      <c r="N109" s="2"/>
      <c r="O109" s="2" t="str">
        <f>+$E109</f>
        <v>x,xxx,xxx</v>
      </c>
      <c r="P109" s="2"/>
      <c r="Q109" s="2"/>
    </row>
    <row r="110" spans="1:142" x14ac:dyDescent="0.2">
      <c r="B110">
        <v>2024</v>
      </c>
      <c r="E110" s="2" t="str">
        <f>+'Annual Information'!B33</f>
        <v>x,xxx,xxx</v>
      </c>
      <c r="F110" s="2"/>
      <c r="G110" s="2"/>
      <c r="H110" s="2"/>
      <c r="I110" s="2"/>
      <c r="J110" s="2"/>
      <c r="K110" s="2"/>
      <c r="L110" s="2"/>
      <c r="M110" s="2"/>
      <c r="N110" s="2"/>
      <c r="O110" s="2"/>
      <c r="P110" s="2" t="str">
        <f>+$E110</f>
        <v>x,xxx,xxx</v>
      </c>
      <c r="Q110" s="2"/>
    </row>
    <row r="111" spans="1:142" x14ac:dyDescent="0.2">
      <c r="B111">
        <v>2025</v>
      </c>
      <c r="E111" s="2" t="str">
        <f>+'Annual Information'!B34</f>
        <v>x,xxx,xxx</v>
      </c>
      <c r="F111" s="2"/>
      <c r="G111" s="2"/>
      <c r="H111" s="2"/>
      <c r="I111" s="2"/>
      <c r="J111" s="2"/>
      <c r="K111" s="2"/>
      <c r="L111" s="2"/>
      <c r="M111" s="2"/>
      <c r="N111" s="2"/>
      <c r="O111" s="2"/>
      <c r="P111" s="2"/>
      <c r="Q111" s="2" t="str">
        <f>+$E111</f>
        <v>x,xxx,xxx</v>
      </c>
    </row>
    <row r="112" spans="1:142" x14ac:dyDescent="0.2">
      <c r="B112">
        <v>2026</v>
      </c>
      <c r="E112" s="2" t="str">
        <f>+'Annual Information'!B35</f>
        <v>x,xxx,xxx</v>
      </c>
      <c r="F112" s="2"/>
      <c r="G112" s="2"/>
      <c r="H112" s="2"/>
      <c r="I112" s="2"/>
      <c r="J112" s="2"/>
      <c r="K112" s="2"/>
      <c r="L112" s="2"/>
      <c r="M112" s="2"/>
      <c r="N112" s="2"/>
      <c r="O112" s="2"/>
      <c r="P112" s="2"/>
      <c r="R112" s="2" t="str">
        <f>+$E112</f>
        <v>x,xxx,xxx</v>
      </c>
    </row>
    <row r="113" spans="1:142" x14ac:dyDescent="0.2">
      <c r="B113">
        <v>2027</v>
      </c>
      <c r="E113" s="2" t="str">
        <f>+'Annual Information'!B36</f>
        <v>x,xxx,xxx</v>
      </c>
      <c r="F113" s="2"/>
      <c r="G113" s="2"/>
      <c r="H113" s="2"/>
      <c r="I113" s="2"/>
      <c r="J113" s="2"/>
      <c r="K113" s="2"/>
      <c r="L113" s="2"/>
      <c r="M113" s="2"/>
      <c r="N113" s="2"/>
      <c r="O113" s="2"/>
      <c r="P113" s="2"/>
      <c r="S113" s="2" t="str">
        <f>+$E113</f>
        <v>x,xxx,xxx</v>
      </c>
    </row>
    <row r="114" spans="1:142" x14ac:dyDescent="0.2">
      <c r="E114" s="2"/>
      <c r="F114" s="2"/>
      <c r="G114" s="2"/>
      <c r="H114" s="2"/>
      <c r="I114" s="2"/>
      <c r="J114" s="2"/>
      <c r="K114" s="2"/>
      <c r="L114" s="2"/>
      <c r="M114" s="2"/>
      <c r="N114" s="2"/>
      <c r="O114" s="2"/>
      <c r="P114" s="2"/>
      <c r="Q114" s="2"/>
      <c r="R114" s="2"/>
      <c r="S114" s="2" t="s">
        <v>59</v>
      </c>
      <c r="T114" s="2" t="s">
        <v>59</v>
      </c>
    </row>
    <row r="115" spans="1:142" x14ac:dyDescent="0.2">
      <c r="B115" t="s">
        <v>6</v>
      </c>
      <c r="E115" s="2">
        <f>SUM(E100:E114)</f>
        <v>0</v>
      </c>
      <c r="F115" s="2"/>
      <c r="G115" s="2"/>
      <c r="H115" s="2"/>
      <c r="I115" s="2"/>
      <c r="J115" s="2"/>
      <c r="K115" s="2"/>
      <c r="L115" s="2"/>
      <c r="M115" s="2"/>
      <c r="N115" s="2"/>
      <c r="O115" s="2"/>
      <c r="P115" s="2"/>
      <c r="Q115" s="2"/>
    </row>
    <row r="116" spans="1:142" hidden="1" x14ac:dyDescent="0.2">
      <c r="E116" s="2"/>
      <c r="F116" s="2"/>
      <c r="G116" s="2"/>
      <c r="H116" s="2"/>
      <c r="I116" s="2"/>
      <c r="J116" s="2"/>
      <c r="K116" s="2"/>
      <c r="L116" s="2"/>
      <c r="M116" s="2"/>
      <c r="N116" s="2"/>
      <c r="O116" s="2"/>
      <c r="P116" s="2"/>
      <c r="Q116" s="2"/>
    </row>
    <row r="117" spans="1:142" x14ac:dyDescent="0.2">
      <c r="E117" s="2"/>
      <c r="F117" s="2"/>
      <c r="G117" s="2"/>
      <c r="H117" s="2"/>
      <c r="I117" s="2"/>
      <c r="J117" s="2"/>
      <c r="K117" s="2"/>
      <c r="L117" s="2"/>
      <c r="M117" s="2"/>
      <c r="N117" s="2"/>
      <c r="O117" s="2"/>
      <c r="P117" s="2"/>
      <c r="Q117" s="2"/>
    </row>
    <row r="118" spans="1:142" s="1" customFormat="1" x14ac:dyDescent="0.2">
      <c r="B118" s="1" t="s">
        <v>24</v>
      </c>
      <c r="E118" s="3"/>
      <c r="F118" s="3"/>
      <c r="G118" s="3">
        <f t="shared" ref="G118:S118" si="45">SUM(G96:G117)</f>
        <v>-4265766331</v>
      </c>
      <c r="H118" s="3">
        <f t="shared" si="45"/>
        <v>-727726346</v>
      </c>
      <c r="I118" s="3">
        <f t="shared" si="45"/>
        <v>4131630069</v>
      </c>
      <c r="J118" s="3">
        <f t="shared" si="45"/>
        <v>5328891427</v>
      </c>
      <c r="K118" s="3">
        <f t="shared" si="45"/>
        <v>3070876241</v>
      </c>
      <c r="L118" s="3">
        <f t="shared" si="45"/>
        <v>1696979265</v>
      </c>
      <c r="M118" s="3">
        <f t="shared" si="45"/>
        <v>2529847991</v>
      </c>
      <c r="N118" s="3">
        <f t="shared" si="45"/>
        <v>-7076937384</v>
      </c>
      <c r="O118" s="3">
        <f t="shared" si="45"/>
        <v>3140991181</v>
      </c>
      <c r="P118" s="3">
        <f t="shared" si="45"/>
        <v>2494096444</v>
      </c>
      <c r="Q118" s="3">
        <f t="shared" si="45"/>
        <v>1978279835</v>
      </c>
      <c r="R118" s="3">
        <f t="shared" si="45"/>
        <v>2023527416</v>
      </c>
      <c r="S118" s="3">
        <f t="shared" si="45"/>
        <v>-115484192</v>
      </c>
      <c r="T118" s="3"/>
    </row>
    <row r="120" spans="1:142" hidden="1" x14ac:dyDescent="0.2"/>
    <row r="121" spans="1:142" hidden="1" x14ac:dyDescent="0.2"/>
    <row r="122" spans="1:142" ht="16" x14ac:dyDescent="0.2">
      <c r="A122" s="61" t="s">
        <v>0</v>
      </c>
      <c r="B122" s="61"/>
      <c r="C122" s="61"/>
      <c r="D122" s="61"/>
      <c r="E122" s="61"/>
      <c r="F122" s="61"/>
      <c r="G122" s="61"/>
      <c r="H122" s="61"/>
      <c r="I122" s="61"/>
      <c r="J122" s="61"/>
      <c r="K122" s="61"/>
      <c r="L122" s="61"/>
      <c r="M122" s="61"/>
      <c r="N122" s="61"/>
      <c r="O122" s="61"/>
    </row>
    <row r="123" spans="1:142" ht="16" x14ac:dyDescent="0.2">
      <c r="A123" s="61" t="s">
        <v>41</v>
      </c>
      <c r="B123" s="61"/>
      <c r="C123" s="61"/>
      <c r="D123" s="61"/>
      <c r="E123" s="61"/>
      <c r="F123" s="61"/>
      <c r="G123" s="61"/>
      <c r="H123" s="61"/>
      <c r="I123" s="61"/>
      <c r="J123" s="61"/>
      <c r="K123" s="61"/>
      <c r="L123" s="61"/>
      <c r="M123" s="61"/>
      <c r="N123" s="61"/>
      <c r="O123" s="61"/>
    </row>
    <row r="125" spans="1:142" x14ac:dyDescent="0.2">
      <c r="E125" s="14" t="s">
        <v>2</v>
      </c>
      <c r="G125" s="62" t="s">
        <v>4</v>
      </c>
      <c r="H125" s="63"/>
      <c r="I125" s="63"/>
      <c r="J125" s="63"/>
      <c r="K125" s="63"/>
      <c r="L125" s="63"/>
      <c r="M125" s="63"/>
      <c r="N125" s="63"/>
      <c r="O125" s="63"/>
      <c r="P125" s="44"/>
      <c r="Q125" s="44"/>
      <c r="R125" s="44"/>
      <c r="S125" s="44"/>
      <c r="T125" s="44"/>
    </row>
    <row r="126" spans="1:142" x14ac:dyDescent="0.2">
      <c r="A126" s="25"/>
      <c r="B126" s="26" t="s">
        <v>15</v>
      </c>
      <c r="C126" s="26"/>
      <c r="D126" s="26"/>
      <c r="E126" s="28" t="s">
        <v>3</v>
      </c>
      <c r="F126" s="26"/>
      <c r="G126" s="27">
        <v>2014</v>
      </c>
      <c r="H126" s="28">
        <f t="shared" ref="H126:S126" si="46">+H5</f>
        <v>2015</v>
      </c>
      <c r="I126" s="28">
        <f t="shared" si="46"/>
        <v>2016</v>
      </c>
      <c r="J126" s="28">
        <f t="shared" si="46"/>
        <v>2017</v>
      </c>
      <c r="K126" s="28">
        <f t="shared" si="46"/>
        <v>2018</v>
      </c>
      <c r="L126" s="28">
        <f t="shared" si="46"/>
        <v>2019</v>
      </c>
      <c r="M126" s="28">
        <f t="shared" si="46"/>
        <v>2020</v>
      </c>
      <c r="N126" s="28">
        <f t="shared" si="46"/>
        <v>2021</v>
      </c>
      <c r="O126" s="28">
        <f t="shared" si="46"/>
        <v>2022</v>
      </c>
      <c r="P126" s="28">
        <f t="shared" si="46"/>
        <v>2023</v>
      </c>
      <c r="Q126" s="28">
        <f t="shared" si="46"/>
        <v>2024</v>
      </c>
      <c r="R126" s="28">
        <f t="shared" si="46"/>
        <v>2025</v>
      </c>
      <c r="S126" s="28">
        <f t="shared" si="46"/>
        <v>2026</v>
      </c>
      <c r="T126" s="28">
        <f t="shared" ref="T126" si="47">+T5</f>
        <v>2027</v>
      </c>
    </row>
    <row r="127" spans="1:142" x14ac:dyDescent="0.2">
      <c r="A127" s="68" t="s">
        <v>1</v>
      </c>
      <c r="B127" s="68"/>
      <c r="C127" s="68"/>
      <c r="D127" s="68"/>
      <c r="E127" s="68"/>
      <c r="F127" s="68"/>
      <c r="G127" s="65"/>
      <c r="H127" s="65"/>
      <c r="I127" s="65"/>
      <c r="J127" s="65"/>
      <c r="K127" s="65"/>
      <c r="L127" s="65"/>
      <c r="M127" s="65"/>
      <c r="N127" s="65"/>
      <c r="O127" s="65"/>
      <c r="P127" s="51"/>
      <c r="Q127" s="51"/>
      <c r="R127" s="51"/>
      <c r="S127" s="51"/>
      <c r="T127" s="51"/>
    </row>
    <row r="128" spans="1:142" s="46" customFormat="1" x14ac:dyDescent="0.2">
      <c r="A128" s="66" t="s">
        <v>5</v>
      </c>
      <c r="B128" s="66"/>
      <c r="C128" s="66"/>
      <c r="D128" s="66"/>
      <c r="E128" s="66"/>
      <c r="F128" s="66"/>
      <c r="G128" s="66"/>
      <c r="H128" s="66"/>
      <c r="I128" s="66"/>
      <c r="J128" s="66"/>
      <c r="K128" s="66"/>
      <c r="L128" s="66"/>
      <c r="M128" s="66"/>
      <c r="N128" s="66"/>
      <c r="O128" s="66"/>
      <c r="P128" s="49"/>
      <c r="Q128" s="49"/>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row>
    <row r="129" spans="2:20" x14ac:dyDescent="0.2">
      <c r="B129">
        <f>+'Annual Information'!A9</f>
        <v>2014</v>
      </c>
      <c r="E129" s="2">
        <f>+'Annual Information'!J9*'Annual Information'!$B9</f>
        <v>0</v>
      </c>
      <c r="F129" s="2"/>
      <c r="G129" s="2">
        <f>ROUND(+$E129/+'Annual Information'!$C9,0)</f>
        <v>0</v>
      </c>
      <c r="H129" s="2">
        <f>ROUND(+$E129/+'Annual Information'!$C9,0)</f>
        <v>0</v>
      </c>
      <c r="I129" s="2">
        <f>ROUND(+$E129/+'Annual Information'!$C9,0)</f>
        <v>0</v>
      </c>
      <c r="J129" s="2">
        <f>ROUND(+$E129/+'Annual Information'!$C9,0)</f>
        <v>0</v>
      </c>
      <c r="K129" s="2">
        <f>+$E129-G129-H129-I129-J129</f>
        <v>0</v>
      </c>
      <c r="L129" s="2"/>
      <c r="M129" s="2"/>
      <c r="N129" s="2"/>
      <c r="O129" s="2"/>
      <c r="P129" s="2"/>
      <c r="Q129" s="2"/>
    </row>
    <row r="130" spans="2:20" x14ac:dyDescent="0.2">
      <c r="B130">
        <f>+'Annual Information'!A10</f>
        <v>2015</v>
      </c>
      <c r="E130" s="2">
        <f>+'Annual Information'!J10*'Annual Information'!$B10</f>
        <v>0</v>
      </c>
      <c r="F130" s="2"/>
      <c r="G130" s="2"/>
      <c r="H130" s="2">
        <f>ROUND(+$E130/+'Annual Information'!$C10,0)</f>
        <v>0</v>
      </c>
      <c r="I130" s="2">
        <f>ROUND(+$E130/+'Annual Information'!$C10,0)</f>
        <v>0</v>
      </c>
      <c r="J130" s="2">
        <f>ROUND(+$E130/+'Annual Information'!$C10,0)</f>
        <v>0</v>
      </c>
      <c r="K130" s="2">
        <f>ROUND(+$E130/+'Annual Information'!$C10,0)</f>
        <v>0</v>
      </c>
      <c r="L130" s="2">
        <f>+$E130-H130-I130-J130-K130</f>
        <v>0</v>
      </c>
      <c r="M130" s="2"/>
      <c r="N130" s="2"/>
      <c r="O130" s="2"/>
      <c r="P130" s="2"/>
      <c r="Q130" s="2"/>
    </row>
    <row r="131" spans="2:20" x14ac:dyDescent="0.2">
      <c r="B131">
        <f>+'Annual Information'!A11</f>
        <v>2016</v>
      </c>
      <c r="E131" s="2">
        <f>+'Annual Information'!J11*'Annual Information'!$B11</f>
        <v>0</v>
      </c>
      <c r="F131" s="2"/>
      <c r="G131" s="2"/>
      <c r="H131" s="2"/>
      <c r="I131" s="2">
        <f>ROUND(+$E131/+'Annual Information'!$C11,0)</f>
        <v>0</v>
      </c>
      <c r="J131" s="2">
        <f>ROUND(+$E131/+'Annual Information'!$C11,0)</f>
        <v>0</v>
      </c>
      <c r="K131" s="2">
        <f>ROUND(+$E131/+'Annual Information'!$C11,0)</f>
        <v>0</v>
      </c>
      <c r="L131" s="2">
        <f>ROUND(+$E131/+'Annual Information'!$C11,0)</f>
        <v>0</v>
      </c>
      <c r="M131" s="2">
        <f>+$E131-I131-J131-K131-L131</f>
        <v>0</v>
      </c>
      <c r="N131" s="2"/>
      <c r="O131" s="2"/>
      <c r="P131" s="2"/>
      <c r="Q131" s="2"/>
    </row>
    <row r="132" spans="2:20" x14ac:dyDescent="0.2">
      <c r="B132">
        <f>+'Annual Information'!A12</f>
        <v>2017</v>
      </c>
      <c r="E132" s="2">
        <f>+'Annual Information'!J12*'Annual Information'!$B12</f>
        <v>239322183</v>
      </c>
      <c r="F132" s="2"/>
      <c r="G132" s="2"/>
      <c r="H132" s="2"/>
      <c r="I132" s="2"/>
      <c r="J132" s="2">
        <f>ROUND(+$E132/+'Annual Information'!$C12,0)</f>
        <v>47864437</v>
      </c>
      <c r="K132" s="2">
        <f>ROUND(+$E132/+'Annual Information'!$C12,0)</f>
        <v>47864437</v>
      </c>
      <c r="L132" s="2">
        <f>ROUND(+$E132/+'Annual Information'!$C12,0)</f>
        <v>47864437</v>
      </c>
      <c r="M132" s="2">
        <f>ROUND(+$E132/+'Annual Information'!$C12,0)</f>
        <v>47864437</v>
      </c>
      <c r="N132" s="2">
        <f>+$E132-J132-K132-L132-M132</f>
        <v>47864435</v>
      </c>
      <c r="O132" s="2"/>
      <c r="P132" s="2"/>
      <c r="Q132" s="2"/>
    </row>
    <row r="133" spans="2:20" x14ac:dyDescent="0.2">
      <c r="B133">
        <f>+'Annual Information'!A13</f>
        <v>2018</v>
      </c>
      <c r="E133" s="2">
        <f>+'Annual Information'!J13*'Annual Information'!$B13</f>
        <v>0</v>
      </c>
      <c r="F133" s="2"/>
      <c r="G133" s="2"/>
      <c r="H133" s="2"/>
      <c r="I133" s="2"/>
      <c r="J133" s="2"/>
      <c r="K133" s="2">
        <f>ROUND(+$E133/+'Annual Information'!$C13,0)</f>
        <v>0</v>
      </c>
      <c r="L133" s="2">
        <f>ROUND(+$E133/+'Annual Information'!$C13,0)</f>
        <v>0</v>
      </c>
      <c r="M133" s="2">
        <f>ROUND(+$E133/+'Annual Information'!$C13,0)</f>
        <v>0</v>
      </c>
      <c r="N133" s="2">
        <f>ROUND(+$E133/+'Annual Information'!$C13,0)</f>
        <v>0</v>
      </c>
      <c r="O133" s="2">
        <f>+$E133-K133-L133-M133-N133</f>
        <v>0</v>
      </c>
      <c r="P133" s="2"/>
      <c r="Q133" s="2"/>
    </row>
    <row r="134" spans="2:20" x14ac:dyDescent="0.2">
      <c r="B134">
        <f>+'Annual Information'!A14</f>
        <v>2019</v>
      </c>
      <c r="E134" s="2">
        <f>+'Annual Information'!J14*'Annual Information'!$B14</f>
        <v>0</v>
      </c>
      <c r="F134" s="2"/>
      <c r="G134" s="2"/>
      <c r="H134" s="2"/>
      <c r="I134" s="2"/>
      <c r="J134" s="2"/>
      <c r="K134" s="2"/>
      <c r="L134" s="2">
        <f>ROUND(+$E134/+'Annual Information'!$C14,0)</f>
        <v>0</v>
      </c>
      <c r="M134" s="2">
        <f>ROUND(+$E134/+'Annual Information'!$C14,0)</f>
        <v>0</v>
      </c>
      <c r="N134" s="2">
        <f>ROUND(+$E134/+'Annual Information'!$C14,0)</f>
        <v>0</v>
      </c>
      <c r="O134" s="2">
        <f>ROUND(+$E134/+'Annual Information'!$C14,0)</f>
        <v>0</v>
      </c>
      <c r="P134" s="2">
        <f>+$E134-L134-M134-N134-O134</f>
        <v>0</v>
      </c>
      <c r="Q134" s="2"/>
    </row>
    <row r="135" spans="2:20" x14ac:dyDescent="0.2">
      <c r="B135">
        <f>+'Annual Information'!A15</f>
        <v>2020</v>
      </c>
      <c r="E135" s="2">
        <f>+'Annual Information'!J15*'Annual Information'!$B15</f>
        <v>133569121</v>
      </c>
      <c r="F135" s="2"/>
      <c r="G135" s="2"/>
      <c r="H135" s="2"/>
      <c r="I135" s="2"/>
      <c r="J135" s="2"/>
      <c r="K135" s="2"/>
      <c r="L135" s="2"/>
      <c r="M135" s="2">
        <f>ROUND(+$E135/+'Annual Information'!$C15,0)</f>
        <v>26713824</v>
      </c>
      <c r="N135" s="2">
        <f>ROUND(+$E135/+'Annual Information'!$C15,0)</f>
        <v>26713824</v>
      </c>
      <c r="O135" s="2">
        <f>ROUND(+$E135/+'Annual Information'!$C15,0)</f>
        <v>26713824</v>
      </c>
      <c r="P135" s="2">
        <f>ROUND(+$E135/+'Annual Information'!$C15,0)</f>
        <v>26713824</v>
      </c>
      <c r="Q135" s="2">
        <f>+$E135-M135-N135-O135-P135</f>
        <v>26713825</v>
      </c>
    </row>
    <row r="136" spans="2:20" x14ac:dyDescent="0.2">
      <c r="B136">
        <f>+'Annual Information'!A16</f>
        <v>2021</v>
      </c>
      <c r="E136" s="2">
        <f>+'Annual Information'!J16*'Annual Information'!$B16</f>
        <v>0</v>
      </c>
      <c r="F136" s="2"/>
      <c r="G136" s="2"/>
      <c r="H136" s="2"/>
      <c r="I136" s="2"/>
      <c r="J136" s="2"/>
      <c r="K136" s="2"/>
      <c r="L136" s="2"/>
      <c r="M136" s="2"/>
      <c r="N136" s="2">
        <f>ROUND(+$E136/+'Annual Information'!$C16,0)</f>
        <v>0</v>
      </c>
      <c r="O136" s="2">
        <f>ROUND(+$E136/+'Annual Information'!$C16,0)</f>
        <v>0</v>
      </c>
      <c r="P136" s="2">
        <f>ROUND(+$E136/+'Annual Information'!$C16,0)</f>
        <v>0</v>
      </c>
      <c r="Q136" s="2">
        <f>ROUND(+$E136/+'Annual Information'!$C16,0)</f>
        <v>0</v>
      </c>
      <c r="R136" s="2">
        <f>+$E136-N136-O136-P136-Q136</f>
        <v>0</v>
      </c>
      <c r="S136" s="2"/>
      <c r="T136" s="2"/>
    </row>
    <row r="137" spans="2:20" x14ac:dyDescent="0.2">
      <c r="B137">
        <f>+'Annual Information'!A17</f>
        <v>2022</v>
      </c>
      <c r="E137" s="2">
        <f>+'Annual Information'!J17*'Annual Information'!$B17</f>
        <v>42146204</v>
      </c>
      <c r="F137" s="2"/>
      <c r="G137" s="2"/>
      <c r="H137" s="2"/>
      <c r="I137" s="2"/>
      <c r="J137" s="2"/>
      <c r="K137" s="2"/>
      <c r="L137" s="2"/>
      <c r="M137" s="2"/>
      <c r="N137" s="2"/>
      <c r="O137" s="2">
        <f>ROUND(+$E137/+'Annual Information'!$C17,0)</f>
        <v>10536551</v>
      </c>
      <c r="P137" s="2">
        <f>ROUND(+$E137/+'Annual Information'!$C17,0)</f>
        <v>10536551</v>
      </c>
      <c r="Q137" s="2">
        <f>ROUND(+$E137/+'Annual Information'!$C17,0)</f>
        <v>10536551</v>
      </c>
      <c r="R137" s="2">
        <f>+$E137-N137-O137-P137-Q137</f>
        <v>10536551</v>
      </c>
      <c r="S137" s="2"/>
      <c r="T137" s="2"/>
    </row>
    <row r="138" spans="2:20" x14ac:dyDescent="0.2">
      <c r="B138">
        <f>+'Annual Information'!A18</f>
        <v>2023</v>
      </c>
      <c r="E138" s="2">
        <f>+'Annual Information'!J18*'Annual Information'!$B18</f>
        <v>0</v>
      </c>
      <c r="F138" s="2"/>
      <c r="G138" s="2"/>
      <c r="H138" s="2"/>
      <c r="I138" s="2"/>
      <c r="J138" s="2"/>
      <c r="K138" s="2"/>
      <c r="L138" s="2"/>
      <c r="M138" s="2"/>
      <c r="N138" s="2"/>
      <c r="O138" s="2"/>
      <c r="P138" s="2">
        <f>ROUND(+$E138/+'Annual Information'!$C18,0)</f>
        <v>0</v>
      </c>
      <c r="Q138" s="2">
        <f>ROUND(+$E138/+'Annual Information'!$C18,0)</f>
        <v>0</v>
      </c>
      <c r="R138" s="2">
        <f>ROUND(+$E138/+'Annual Information'!$C18,0)</f>
        <v>0</v>
      </c>
      <c r="S138" s="2">
        <f>ROUND(+$E138/+'Annual Information'!$C18,0)</f>
        <v>0</v>
      </c>
      <c r="T138" s="2">
        <f>+$E138-P138-Q138-R138-S138</f>
        <v>0</v>
      </c>
    </row>
    <row r="139" spans="2:20" x14ac:dyDescent="0.2">
      <c r="E139" s="2"/>
      <c r="F139" s="2"/>
      <c r="G139" s="2"/>
      <c r="H139" s="2"/>
      <c r="I139" s="2"/>
      <c r="J139" s="2"/>
      <c r="K139" s="2"/>
      <c r="L139" s="2"/>
      <c r="M139" s="2"/>
      <c r="N139" s="2"/>
      <c r="O139" s="2"/>
      <c r="P139" s="2"/>
      <c r="Q139" s="2"/>
    </row>
    <row r="140" spans="2:20" x14ac:dyDescent="0.2">
      <c r="E140" s="2"/>
      <c r="F140" s="2"/>
      <c r="G140" s="2"/>
      <c r="H140" s="2"/>
      <c r="I140" s="2"/>
      <c r="J140" s="2"/>
      <c r="K140" s="2"/>
      <c r="L140" s="2"/>
      <c r="M140" s="2"/>
      <c r="N140" s="2"/>
      <c r="O140" s="2"/>
      <c r="P140" s="2"/>
      <c r="Q140" s="2"/>
    </row>
    <row r="141" spans="2:20" x14ac:dyDescent="0.2">
      <c r="B141" t="s">
        <v>6</v>
      </c>
      <c r="E141" s="2">
        <f>SUM(E129:E140)</f>
        <v>415037508</v>
      </c>
      <c r="F141" s="2"/>
      <c r="G141" s="2">
        <f t="shared" ref="G141:O141" si="48">SUM(G129:G140)</f>
        <v>0</v>
      </c>
      <c r="H141" s="2">
        <f t="shared" si="48"/>
        <v>0</v>
      </c>
      <c r="I141" s="2">
        <f t="shared" si="48"/>
        <v>0</v>
      </c>
      <c r="J141" s="2">
        <f t="shared" si="48"/>
        <v>47864437</v>
      </c>
      <c r="K141" s="2">
        <f t="shared" si="48"/>
        <v>47864437</v>
      </c>
      <c r="L141" s="2">
        <f t="shared" si="48"/>
        <v>47864437</v>
      </c>
      <c r="M141" s="2">
        <f t="shared" si="48"/>
        <v>74578261</v>
      </c>
      <c r="N141" s="2">
        <f t="shared" si="48"/>
        <v>74578259</v>
      </c>
      <c r="O141" s="2">
        <f t="shared" si="48"/>
        <v>37250375</v>
      </c>
      <c r="P141" s="2">
        <f t="shared" ref="P141:Q141" si="49">SUM(P129:P140)</f>
        <v>37250375</v>
      </c>
      <c r="Q141" s="2">
        <f t="shared" si="49"/>
        <v>37250376</v>
      </c>
      <c r="R141" s="2">
        <f t="shared" ref="R141:T141" si="50">SUM(R129:R140)</f>
        <v>10536551</v>
      </c>
      <c r="S141" s="2">
        <f t="shared" si="50"/>
        <v>0</v>
      </c>
      <c r="T141" s="2">
        <f t="shared" si="50"/>
        <v>0</v>
      </c>
    </row>
    <row r="142" spans="2:20" x14ac:dyDescent="0.2">
      <c r="E142" s="2"/>
      <c r="F142" s="2"/>
      <c r="G142" s="2"/>
      <c r="H142" s="2"/>
      <c r="I142" s="2"/>
      <c r="J142" s="2"/>
      <c r="K142" s="2"/>
      <c r="L142" s="2"/>
      <c r="M142" s="2"/>
      <c r="N142" s="2"/>
      <c r="O142" s="2"/>
      <c r="P142" s="2"/>
      <c r="Q142" s="2"/>
      <c r="R142" s="2"/>
      <c r="S142" s="2"/>
      <c r="T142" s="2"/>
    </row>
    <row r="143" spans="2:20" x14ac:dyDescent="0.2">
      <c r="B143" t="s">
        <v>8</v>
      </c>
      <c r="E143" s="2"/>
      <c r="F143" s="2"/>
      <c r="G143" s="2">
        <f>SUM($F141:G141)</f>
        <v>0</v>
      </c>
      <c r="H143" s="2">
        <f>SUM($F141:H141)</f>
        <v>0</v>
      </c>
      <c r="I143" s="2">
        <f>SUM($F141:I141)</f>
        <v>0</v>
      </c>
      <c r="J143" s="2">
        <f>SUM($F141:J141)</f>
        <v>47864437</v>
      </c>
      <c r="K143" s="2">
        <f>SUM($F141:K141)</f>
        <v>95728874</v>
      </c>
      <c r="L143" s="2">
        <f>SUM($F141:L141)</f>
        <v>143593311</v>
      </c>
      <c r="M143" s="2">
        <f>SUM($F141:M141)</f>
        <v>218171572</v>
      </c>
      <c r="N143" s="2">
        <f>SUM($F141:N141)</f>
        <v>292749831</v>
      </c>
      <c r="O143" s="2">
        <f>SUM($F141:O141)</f>
        <v>330000206</v>
      </c>
      <c r="P143" s="2">
        <f>SUM($F141:P141)</f>
        <v>367250581</v>
      </c>
      <c r="Q143" s="2">
        <f>SUM($F141:Q141)</f>
        <v>404500957</v>
      </c>
      <c r="R143" s="2">
        <f>SUM($F141:R141)</f>
        <v>415037508</v>
      </c>
      <c r="S143" s="2">
        <f>SUM($F141:S141)</f>
        <v>415037508</v>
      </c>
      <c r="T143" s="2">
        <f>SUM($F141:T141)</f>
        <v>415037508</v>
      </c>
    </row>
    <row r="144" spans="2:20" x14ac:dyDescent="0.2">
      <c r="E144" s="2"/>
      <c r="F144" s="2"/>
      <c r="G144" s="2"/>
      <c r="H144" s="2"/>
      <c r="I144" s="2"/>
      <c r="J144" s="2"/>
      <c r="K144" s="2"/>
      <c r="L144" s="2"/>
      <c r="M144" s="2"/>
      <c r="N144" s="2"/>
      <c r="O144" s="2"/>
      <c r="P144" s="2"/>
      <c r="Q144" s="2"/>
      <c r="R144" s="2"/>
      <c r="S144" s="2"/>
      <c r="T144" s="2"/>
    </row>
    <row r="145" spans="1:142" s="1" customFormat="1" x14ac:dyDescent="0.2">
      <c r="B145" s="1" t="s">
        <v>7</v>
      </c>
      <c r="E145" s="3"/>
      <c r="F145" s="3"/>
      <c r="G145" s="3">
        <f>+E129-G143</f>
        <v>0</v>
      </c>
      <c r="H145" s="3">
        <f>+E129+E130-H143</f>
        <v>0</v>
      </c>
      <c r="I145" s="3">
        <f>+E129+E130+E131-I143</f>
        <v>0</v>
      </c>
      <c r="J145" s="3">
        <f>+E129+E130+E131+E132-J143</f>
        <v>191457746</v>
      </c>
      <c r="K145" s="3">
        <f>+E129+E130+E131+E132+E133-K143</f>
        <v>143593309</v>
      </c>
      <c r="L145" s="3">
        <f>+E129+E130+E131+E132+E133+E134-L143</f>
        <v>95728872</v>
      </c>
      <c r="M145" s="3">
        <f>+E129+E130+E131+E132+E133+E134+E135-M143</f>
        <v>154719732</v>
      </c>
      <c r="N145" s="3">
        <f>+$E141-N143</f>
        <v>122287677</v>
      </c>
      <c r="O145" s="3">
        <f>+$E141-O143</f>
        <v>85037302</v>
      </c>
      <c r="P145" s="3">
        <f t="shared" ref="P145:Q145" si="51">+$E141-P143</f>
        <v>47786927</v>
      </c>
      <c r="Q145" s="3">
        <f t="shared" si="51"/>
        <v>10536551</v>
      </c>
      <c r="R145" s="3">
        <f t="shared" ref="R145:T145" si="52">+$E141-R143</f>
        <v>0</v>
      </c>
      <c r="S145" s="3">
        <f t="shared" si="52"/>
        <v>0</v>
      </c>
      <c r="T145" s="3">
        <f t="shared" si="52"/>
        <v>0</v>
      </c>
    </row>
    <row r="146" spans="1:142" x14ac:dyDescent="0.2">
      <c r="R146" s="26"/>
      <c r="S146" s="26"/>
      <c r="T146" s="26"/>
    </row>
    <row r="147" spans="1:142" s="46" customFormat="1" x14ac:dyDescent="0.2">
      <c r="A147" s="66" t="s">
        <v>47</v>
      </c>
      <c r="B147" s="66"/>
      <c r="C147" s="66"/>
      <c r="D147" s="66"/>
      <c r="E147" s="66"/>
      <c r="F147" s="66"/>
      <c r="G147" s="66"/>
      <c r="H147" s="66"/>
      <c r="I147" s="66"/>
      <c r="J147" s="66"/>
      <c r="K147" s="66"/>
      <c r="L147" s="66"/>
      <c r="M147" s="66"/>
      <c r="N147" s="66"/>
      <c r="O147" s="66"/>
      <c r="P147" s="66"/>
      <c r="Q147" s="66"/>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row>
    <row r="148" spans="1:142" x14ac:dyDescent="0.2">
      <c r="B148">
        <f>+'Annual Information'!A9</f>
        <v>2014</v>
      </c>
      <c r="E148" s="2">
        <v>0</v>
      </c>
      <c r="F148" s="2"/>
      <c r="G148" s="2">
        <f>ROUND(+$E148/5,0)</f>
        <v>0</v>
      </c>
      <c r="H148" s="2">
        <f>ROUND(+$E148/5,0)</f>
        <v>0</v>
      </c>
      <c r="I148" s="2">
        <f>ROUND(+$E148/5,0)</f>
        <v>0</v>
      </c>
      <c r="J148" s="2">
        <f>ROUND(+$E148/5,0)</f>
        <v>0</v>
      </c>
      <c r="K148" s="2">
        <f>+$E148-G148-H148-I148-J148</f>
        <v>0</v>
      </c>
      <c r="L148" s="2"/>
      <c r="M148" s="2"/>
      <c r="N148" s="2"/>
      <c r="O148" s="2"/>
      <c r="P148" s="2"/>
      <c r="Q148" s="2"/>
    </row>
    <row r="149" spans="1:142" x14ac:dyDescent="0.2">
      <c r="B149">
        <f>+'Annual Information'!A10</f>
        <v>2015</v>
      </c>
      <c r="E149" s="2">
        <v>0</v>
      </c>
      <c r="F149" s="2"/>
      <c r="G149" s="2"/>
      <c r="H149" s="2">
        <f>ROUND(+$E149/5,0)</f>
        <v>0</v>
      </c>
      <c r="I149" s="2">
        <f>ROUND(+$E149/5,0)</f>
        <v>0</v>
      </c>
      <c r="J149" s="2">
        <f>ROUND(+$E149/5,0)</f>
        <v>0</v>
      </c>
      <c r="K149" s="2">
        <f>ROUND(+$E149/5,0)</f>
        <v>0</v>
      </c>
      <c r="L149" s="2">
        <f>+$E149-H149-I149-J149-K149</f>
        <v>0</v>
      </c>
      <c r="M149" s="2"/>
      <c r="N149" s="2"/>
      <c r="O149" s="2"/>
      <c r="P149" s="2"/>
      <c r="Q149" s="2"/>
    </row>
    <row r="150" spans="1:142" x14ac:dyDescent="0.2">
      <c r="B150">
        <f>+'Annual Information'!A11</f>
        <v>2016</v>
      </c>
      <c r="E150" s="2">
        <v>0</v>
      </c>
      <c r="F150" s="2"/>
      <c r="G150" s="2"/>
      <c r="H150" s="2"/>
      <c r="I150" s="2">
        <f>ROUND(+$E150/5,0)</f>
        <v>0</v>
      </c>
      <c r="J150" s="2">
        <f>ROUND(+$E150/5,0)</f>
        <v>0</v>
      </c>
      <c r="K150" s="2">
        <f>ROUND(+$E150/5,0)</f>
        <v>0</v>
      </c>
      <c r="L150" s="2">
        <f>ROUND(+$E150/5,0)</f>
        <v>0</v>
      </c>
      <c r="M150" s="2">
        <f>+$E150-I150-J150-K150-L150</f>
        <v>0</v>
      </c>
      <c r="N150" s="2"/>
      <c r="O150" s="2"/>
      <c r="P150" s="2"/>
      <c r="Q150" s="2"/>
      <c r="R150" s="2"/>
      <c r="S150" s="2"/>
      <c r="T150" s="2"/>
    </row>
    <row r="151" spans="1:142" x14ac:dyDescent="0.2">
      <c r="B151">
        <f>+'Annual Information'!A12</f>
        <v>2017</v>
      </c>
      <c r="E151" s="2">
        <v>0</v>
      </c>
      <c r="F151" s="2"/>
      <c r="G151" s="2"/>
      <c r="H151" s="2"/>
      <c r="I151" s="2"/>
      <c r="J151" s="2">
        <f>ROUND(+$E151/5,0)</f>
        <v>0</v>
      </c>
      <c r="K151" s="2">
        <f>ROUND(+$E151/5,0)</f>
        <v>0</v>
      </c>
      <c r="L151" s="2">
        <f>ROUND(+$E151/5,0)</f>
        <v>0</v>
      </c>
      <c r="M151" s="2">
        <f>ROUND(+$E151/5,0)</f>
        <v>0</v>
      </c>
      <c r="N151" s="2">
        <f>+$E151-J151-K151-L151-M151</f>
        <v>0</v>
      </c>
      <c r="O151" s="2"/>
      <c r="P151" s="2"/>
      <c r="Q151" s="2"/>
      <c r="R151" s="2"/>
      <c r="S151" s="2"/>
      <c r="T151" s="2"/>
    </row>
    <row r="152" spans="1:142" x14ac:dyDescent="0.2">
      <c r="B152">
        <f>+'Annual Information'!A13</f>
        <v>2018</v>
      </c>
      <c r="E152" s="2">
        <v>0</v>
      </c>
      <c r="F152" s="2"/>
      <c r="G152" s="2"/>
      <c r="H152" s="2"/>
      <c r="I152" s="2"/>
      <c r="J152" s="2"/>
      <c r="K152" s="2">
        <f>ROUND(+$E152/5,0)</f>
        <v>0</v>
      </c>
      <c r="L152" s="2">
        <f>ROUND(+$E152/5,0)</f>
        <v>0</v>
      </c>
      <c r="M152" s="2">
        <f>ROUND(+$E152/5,0)</f>
        <v>0</v>
      </c>
      <c r="N152" s="2">
        <f>ROUND(+$E152/5,0)</f>
        <v>0</v>
      </c>
      <c r="O152" s="2">
        <f>+$E152-K152-L152-M152-N152</f>
        <v>0</v>
      </c>
      <c r="P152" s="2"/>
      <c r="Q152" s="2"/>
    </row>
    <row r="153" spans="1:142" x14ac:dyDescent="0.2">
      <c r="B153">
        <f>+'Annual Information'!A14</f>
        <v>2019</v>
      </c>
      <c r="E153" s="2">
        <v>0</v>
      </c>
      <c r="F153" s="2"/>
      <c r="G153" s="2"/>
      <c r="H153" s="2"/>
      <c r="I153" s="2"/>
      <c r="J153" s="2"/>
      <c r="K153" s="2"/>
      <c r="L153" s="2">
        <f>ROUND(+$E153/5,0)</f>
        <v>0</v>
      </c>
      <c r="M153" s="2">
        <f>ROUND(+$E153/5,0)</f>
        <v>0</v>
      </c>
      <c r="N153" s="2">
        <f>ROUND(+$E153/5,0)</f>
        <v>0</v>
      </c>
      <c r="O153" s="2">
        <f>ROUND(+$E153/5,0)</f>
        <v>0</v>
      </c>
      <c r="P153" s="2">
        <f>+$E153-L153-M153-N153-O153</f>
        <v>0</v>
      </c>
      <c r="Q153" s="2"/>
    </row>
    <row r="154" spans="1:142" x14ac:dyDescent="0.2">
      <c r="B154">
        <f>+'Annual Information'!A15</f>
        <v>2020</v>
      </c>
      <c r="E154" s="2">
        <v>0</v>
      </c>
      <c r="F154" s="2"/>
      <c r="G154" s="2"/>
      <c r="H154" s="2"/>
      <c r="I154" s="2"/>
      <c r="J154" s="2"/>
      <c r="K154" s="2"/>
      <c r="L154" s="2"/>
      <c r="M154" s="2">
        <f>ROUND(+$E154/5,0)</f>
        <v>0</v>
      </c>
      <c r="N154" s="2">
        <f>ROUND(+$E154/5,0)</f>
        <v>0</v>
      </c>
      <c r="O154" s="2">
        <f>ROUND(+$E154/5,0)</f>
        <v>0</v>
      </c>
      <c r="P154" s="2">
        <f>ROUND(+$E154/5,0)</f>
        <v>0</v>
      </c>
      <c r="Q154" s="2">
        <f>+$E154-M154-N154-O154-P154</f>
        <v>0</v>
      </c>
    </row>
    <row r="155" spans="1:142" x14ac:dyDescent="0.2">
      <c r="B155">
        <f>+'Annual Information'!A16</f>
        <v>2021</v>
      </c>
      <c r="E155" s="2">
        <v>0</v>
      </c>
      <c r="F155" s="2"/>
      <c r="G155" s="2"/>
      <c r="H155" s="2"/>
      <c r="I155" s="2"/>
      <c r="J155" s="2"/>
      <c r="K155" s="2"/>
      <c r="L155" s="2"/>
      <c r="M155" s="2"/>
      <c r="N155" s="2">
        <f>ROUND(+$E155/5,0)</f>
        <v>0</v>
      </c>
      <c r="O155" s="2">
        <f t="shared" ref="O155:T157" si="53">ROUND(+$E155/5,0)</f>
        <v>0</v>
      </c>
      <c r="P155" s="2">
        <f t="shared" si="53"/>
        <v>0</v>
      </c>
      <c r="Q155" s="2">
        <f t="shared" si="53"/>
        <v>0</v>
      </c>
      <c r="R155" s="2">
        <f>+$E155-N155-O155-P155-Q155</f>
        <v>0</v>
      </c>
      <c r="S155" s="2"/>
      <c r="T155" s="2"/>
    </row>
    <row r="156" spans="1:142" x14ac:dyDescent="0.2">
      <c r="B156">
        <f>+'Annual Information'!A17</f>
        <v>2022</v>
      </c>
      <c r="E156" s="2">
        <v>0</v>
      </c>
      <c r="F156" s="2"/>
      <c r="G156" s="2"/>
      <c r="H156" s="2"/>
      <c r="I156" s="2"/>
      <c r="J156" s="2"/>
      <c r="K156" s="2"/>
      <c r="L156" s="2"/>
      <c r="M156" s="2"/>
      <c r="N156" s="2"/>
      <c r="O156" s="2">
        <f>ROUND(+$E156/5,0)</f>
        <v>0</v>
      </c>
      <c r="P156" s="2">
        <f t="shared" si="53"/>
        <v>0</v>
      </c>
      <c r="Q156" s="2">
        <f t="shared" si="53"/>
        <v>0</v>
      </c>
      <c r="R156" s="2">
        <f t="shared" si="53"/>
        <v>0</v>
      </c>
      <c r="S156" s="2">
        <f t="shared" si="53"/>
        <v>0</v>
      </c>
      <c r="T156" s="2"/>
    </row>
    <row r="157" spans="1:142" x14ac:dyDescent="0.2">
      <c r="B157">
        <f>+'Annual Information'!A18</f>
        <v>2023</v>
      </c>
      <c r="E157" s="2">
        <v>0</v>
      </c>
      <c r="F157" s="2"/>
      <c r="G157" s="2"/>
      <c r="H157" s="2"/>
      <c r="I157" s="2"/>
      <c r="J157" s="2"/>
      <c r="K157" s="2"/>
      <c r="L157" s="2"/>
      <c r="M157" s="2"/>
      <c r="N157" s="2"/>
      <c r="O157" s="2"/>
      <c r="P157" s="2">
        <f t="shared" si="53"/>
        <v>0</v>
      </c>
      <c r="Q157" s="2">
        <f t="shared" si="53"/>
        <v>0</v>
      </c>
      <c r="R157" s="2">
        <f t="shared" si="53"/>
        <v>0</v>
      </c>
      <c r="S157" s="2">
        <f t="shared" si="53"/>
        <v>0</v>
      </c>
      <c r="T157" s="2">
        <f t="shared" si="53"/>
        <v>0</v>
      </c>
    </row>
    <row r="158" spans="1:142" x14ac:dyDescent="0.2">
      <c r="E158" s="2"/>
      <c r="F158" s="2"/>
      <c r="G158" s="2"/>
      <c r="H158" s="2"/>
      <c r="I158" s="2"/>
      <c r="J158" s="2"/>
      <c r="K158" s="2"/>
      <c r="L158" s="2"/>
      <c r="M158" s="2"/>
      <c r="N158" s="2"/>
      <c r="O158" s="2"/>
      <c r="P158" s="2"/>
      <c r="Q158" s="2"/>
    </row>
    <row r="159" spans="1:142" x14ac:dyDescent="0.2">
      <c r="E159" s="2"/>
      <c r="F159" s="2"/>
      <c r="G159" s="2"/>
      <c r="H159" s="2"/>
      <c r="I159" s="2"/>
      <c r="J159" s="2"/>
      <c r="K159" s="2"/>
      <c r="L159" s="2"/>
      <c r="M159" s="2"/>
      <c r="N159" s="2"/>
      <c r="O159" s="2"/>
      <c r="P159" s="2"/>
      <c r="Q159" s="2"/>
    </row>
    <row r="160" spans="1:142" x14ac:dyDescent="0.2">
      <c r="B160" t="s">
        <v>6</v>
      </c>
      <c r="E160" s="2">
        <f>SUM(E148:E159)</f>
        <v>0</v>
      </c>
      <c r="F160" s="2"/>
      <c r="G160" s="2">
        <f t="shared" ref="G160:O160" si="54">SUM(G148:G159)</f>
        <v>0</v>
      </c>
      <c r="H160" s="2">
        <f t="shared" si="54"/>
        <v>0</v>
      </c>
      <c r="I160" s="2">
        <f t="shared" si="54"/>
        <v>0</v>
      </c>
      <c r="J160" s="2">
        <f t="shared" si="54"/>
        <v>0</v>
      </c>
      <c r="K160" s="2">
        <f t="shared" si="54"/>
        <v>0</v>
      </c>
      <c r="L160" s="2">
        <f t="shared" si="54"/>
        <v>0</v>
      </c>
      <c r="M160" s="2">
        <f t="shared" si="54"/>
        <v>0</v>
      </c>
      <c r="N160" s="2">
        <f t="shared" si="54"/>
        <v>0</v>
      </c>
      <c r="O160" s="2">
        <f t="shared" si="54"/>
        <v>0</v>
      </c>
      <c r="P160" s="2">
        <f t="shared" ref="P160:Q160" si="55">SUM(P148:P159)</f>
        <v>0</v>
      </c>
      <c r="Q160" s="2">
        <f t="shared" si="55"/>
        <v>0</v>
      </c>
      <c r="R160" s="2">
        <f t="shared" ref="R160" si="56">SUM(R148:R159)</f>
        <v>0</v>
      </c>
      <c r="S160" s="2">
        <f t="shared" ref="S160:T160" si="57">SUM(S148:S159)</f>
        <v>0</v>
      </c>
      <c r="T160" s="2">
        <f t="shared" si="57"/>
        <v>0</v>
      </c>
    </row>
    <row r="161" spans="1:142" x14ac:dyDescent="0.2">
      <c r="E161" s="2"/>
      <c r="F161" s="2"/>
      <c r="G161" s="2"/>
      <c r="H161" s="2"/>
      <c r="I161" s="2"/>
      <c r="J161" s="2"/>
      <c r="K161" s="2"/>
      <c r="L161" s="2"/>
      <c r="M161" s="2"/>
      <c r="N161" s="2"/>
      <c r="O161" s="2"/>
      <c r="P161" s="2"/>
      <c r="Q161" s="2"/>
      <c r="R161" s="2"/>
      <c r="S161" s="2"/>
      <c r="T161" s="2"/>
    </row>
    <row r="162" spans="1:142" x14ac:dyDescent="0.2">
      <c r="B162" t="s">
        <v>8</v>
      </c>
      <c r="E162" s="2"/>
      <c r="F162" s="2"/>
      <c r="G162" s="2">
        <f>SUM($F160:G160)</f>
        <v>0</v>
      </c>
      <c r="H162" s="2">
        <f>SUM($F160:H160)</f>
        <v>0</v>
      </c>
      <c r="I162" s="2">
        <f>SUM($F160:I160)</f>
        <v>0</v>
      </c>
      <c r="J162" s="2">
        <f>SUM($F160:J160)</f>
        <v>0</v>
      </c>
      <c r="K162" s="2">
        <f>SUM($F160:K160)</f>
        <v>0</v>
      </c>
      <c r="L162" s="2">
        <f>SUM($F160:L160)</f>
        <v>0</v>
      </c>
      <c r="M162" s="2">
        <f>SUM($F160:M160)</f>
        <v>0</v>
      </c>
      <c r="N162" s="2">
        <f>SUM($F160:N160)</f>
        <v>0</v>
      </c>
      <c r="O162" s="2">
        <f>SUM($F160:O160)</f>
        <v>0</v>
      </c>
      <c r="P162" s="2">
        <f>SUM($F160:P160)</f>
        <v>0</v>
      </c>
      <c r="Q162" s="2">
        <f>SUM($F160:Q160)</f>
        <v>0</v>
      </c>
      <c r="R162" s="2">
        <f>SUM($F160:R160)</f>
        <v>0</v>
      </c>
      <c r="S162" s="2">
        <f>SUM($F160:S160)</f>
        <v>0</v>
      </c>
      <c r="T162" s="2">
        <f>SUM($F160:T160)</f>
        <v>0</v>
      </c>
    </row>
    <row r="163" spans="1:142" x14ac:dyDescent="0.2">
      <c r="E163" s="2"/>
      <c r="F163" s="2"/>
      <c r="G163" s="2"/>
      <c r="H163" s="2"/>
      <c r="I163" s="2"/>
      <c r="J163" s="2"/>
      <c r="K163" s="2"/>
      <c r="L163" s="2"/>
      <c r="M163" s="2"/>
      <c r="N163" s="2"/>
      <c r="O163" s="2"/>
      <c r="P163" s="2"/>
      <c r="Q163" s="2"/>
      <c r="R163" s="2"/>
      <c r="S163" s="2"/>
      <c r="T163" s="2"/>
    </row>
    <row r="164" spans="1:142" s="1" customFormat="1" x14ac:dyDescent="0.2">
      <c r="B164" s="1" t="s">
        <v>7</v>
      </c>
      <c r="E164" s="3"/>
      <c r="F164" s="3"/>
      <c r="G164" s="3">
        <f>+E148-G162</f>
        <v>0</v>
      </c>
      <c r="H164" s="3">
        <f>+E148+E149-H162</f>
        <v>0</v>
      </c>
      <c r="I164" s="3">
        <f>+E148+E149+E150-I162</f>
        <v>0</v>
      </c>
      <c r="J164" s="3">
        <f>+E148+E149+E150+E151-J162</f>
        <v>0</v>
      </c>
      <c r="K164" s="3">
        <f>+E148+E149+E150+E151+E152-K162</f>
        <v>0</v>
      </c>
      <c r="L164" s="3">
        <f>+E148+E149+E150+E151+E152+E153-L162</f>
        <v>0</v>
      </c>
      <c r="M164" s="3">
        <f>+E148+E149+E150+E151+E152+E153+E154-M162</f>
        <v>0</v>
      </c>
      <c r="N164" s="3">
        <f>+$E160-N162</f>
        <v>0</v>
      </c>
      <c r="O164" s="3">
        <f>+$E160-O162</f>
        <v>0</v>
      </c>
      <c r="P164" s="3">
        <f t="shared" ref="P164:Q164" si="58">+$E160-P162</f>
        <v>0</v>
      </c>
      <c r="Q164" s="3">
        <f t="shared" si="58"/>
        <v>0</v>
      </c>
      <c r="R164" s="3">
        <f t="shared" ref="R164" si="59">+$E160-R162</f>
        <v>0</v>
      </c>
      <c r="S164" s="3">
        <f t="shared" ref="S164:T164" si="60">+$E160-S162</f>
        <v>0</v>
      </c>
      <c r="T164" s="3">
        <f t="shared" si="60"/>
        <v>0</v>
      </c>
    </row>
    <row r="165" spans="1:142" x14ac:dyDescent="0.2">
      <c r="R165" s="26"/>
      <c r="S165" s="26"/>
      <c r="T165" s="26"/>
    </row>
    <row r="166" spans="1:142" s="46" customFormat="1" x14ac:dyDescent="0.2">
      <c r="A166" s="66" t="s">
        <v>9</v>
      </c>
      <c r="B166" s="66"/>
      <c r="C166" s="66"/>
      <c r="D166" s="66"/>
      <c r="E166" s="66"/>
      <c r="F166" s="66"/>
      <c r="G166" s="66"/>
      <c r="H166" s="66"/>
      <c r="I166" s="66"/>
      <c r="J166" s="66"/>
      <c r="K166" s="66"/>
      <c r="L166" s="66"/>
      <c r="M166" s="66"/>
      <c r="N166" s="66"/>
      <c r="O166" s="66"/>
      <c r="P166" s="66"/>
      <c r="Q166" s="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row>
    <row r="167" spans="1:142" x14ac:dyDescent="0.2">
      <c r="B167">
        <f>+'Annual Information'!A9</f>
        <v>2014</v>
      </c>
      <c r="E167" s="2">
        <f>+'Annual Information'!L9*'Annual Information'!$B9</f>
        <v>0</v>
      </c>
      <c r="F167" s="2"/>
      <c r="G167" s="2">
        <f>ROUND(+$E167/+'Annual Information'!$C9,0)</f>
        <v>0</v>
      </c>
      <c r="H167" s="2">
        <f>ROUND(+$E167/+'Annual Information'!$C9,0)</f>
        <v>0</v>
      </c>
      <c r="I167" s="2">
        <f>ROUND(+$E167/+'Annual Information'!$C9,0)</f>
        <v>0</v>
      </c>
      <c r="J167" s="2">
        <f>ROUND(+$E167/+'Annual Information'!$C9,0)</f>
        <v>0</v>
      </c>
      <c r="K167" s="2">
        <f>+$E167-G167-H167-I167-J167</f>
        <v>0</v>
      </c>
      <c r="L167" s="2"/>
      <c r="M167" s="2"/>
      <c r="N167" s="2"/>
      <c r="O167" s="2"/>
      <c r="P167" s="2"/>
      <c r="Q167" s="2"/>
    </row>
    <row r="168" spans="1:142" x14ac:dyDescent="0.2">
      <c r="B168">
        <f>+'Annual Information'!A10</f>
        <v>2015</v>
      </c>
      <c r="E168" s="2">
        <f>+'Annual Information'!L10*'Annual Information'!$B10</f>
        <v>0</v>
      </c>
      <c r="F168" s="2"/>
      <c r="G168" s="2"/>
      <c r="H168" s="2">
        <f>ROUND(+$E168/+'Annual Information'!$C10,0)</f>
        <v>0</v>
      </c>
      <c r="I168" s="2">
        <f>ROUND(+$E168/+'Annual Information'!$C10,0)</f>
        <v>0</v>
      </c>
      <c r="J168" s="2">
        <f>ROUND(+$E168/+'Annual Information'!$C10,0)</f>
        <v>0</v>
      </c>
      <c r="K168" s="2">
        <f>ROUND(+$E168/+'Annual Information'!$C10,0)</f>
        <v>0</v>
      </c>
      <c r="L168" s="2">
        <f>+$E168-H168-I168-J168-K168</f>
        <v>0</v>
      </c>
      <c r="M168" s="2"/>
      <c r="N168" s="2"/>
      <c r="O168" s="2"/>
      <c r="P168" s="2"/>
      <c r="Q168" s="2"/>
    </row>
    <row r="169" spans="1:142" x14ac:dyDescent="0.2">
      <c r="B169">
        <f>+'Annual Information'!A11</f>
        <v>2016</v>
      </c>
      <c r="E169" s="2">
        <f>+'Annual Information'!L11*'Annual Information'!$B11</f>
        <v>0</v>
      </c>
      <c r="F169" s="2"/>
      <c r="G169" s="2"/>
      <c r="H169" s="2"/>
      <c r="I169" s="2">
        <f>ROUND(+$E169/+'Annual Information'!$C11,0)</f>
        <v>0</v>
      </c>
      <c r="J169" s="2">
        <f>ROUND(+$E169/+'Annual Information'!$C11,0)</f>
        <v>0</v>
      </c>
      <c r="K169" s="2">
        <f>ROUND(+$E169/+'Annual Information'!$C11,0)</f>
        <v>0</v>
      </c>
      <c r="L169" s="2">
        <f>ROUND(+$E169/+'Annual Information'!$C11,0)</f>
        <v>0</v>
      </c>
      <c r="M169" s="2">
        <f>+$E169-I169-J169-K169-L169</f>
        <v>0</v>
      </c>
      <c r="N169" s="2"/>
      <c r="O169" s="2"/>
      <c r="P169" s="2"/>
      <c r="Q169" s="2"/>
    </row>
    <row r="170" spans="1:142" x14ac:dyDescent="0.2">
      <c r="B170">
        <f>+'Annual Information'!A12</f>
        <v>2017</v>
      </c>
      <c r="E170" s="2">
        <f>+'Annual Information'!L12*'Annual Information'!$B12</f>
        <v>0</v>
      </c>
      <c r="F170" s="2"/>
      <c r="G170" s="2"/>
      <c r="H170" s="2"/>
      <c r="I170" s="2"/>
      <c r="J170" s="2">
        <f>ROUND(+$E170/+'Annual Information'!$C12,0)</f>
        <v>0</v>
      </c>
      <c r="K170" s="2">
        <f>ROUND(+$E170/+'Annual Information'!$C12,0)</f>
        <v>0</v>
      </c>
      <c r="L170" s="2">
        <f>ROUND(+$E170/+'Annual Information'!$C12,0)</f>
        <v>0</v>
      </c>
      <c r="M170" s="2">
        <f>ROUND(+$E170/+'Annual Information'!$C12,0)</f>
        <v>0</v>
      </c>
      <c r="N170" s="2">
        <f>+$E170-J170-K170-L170-M170</f>
        <v>0</v>
      </c>
      <c r="O170" s="2"/>
      <c r="P170" s="2"/>
      <c r="Q170" s="2"/>
    </row>
    <row r="171" spans="1:142" x14ac:dyDescent="0.2">
      <c r="B171">
        <f>+'Annual Information'!A13</f>
        <v>2018</v>
      </c>
      <c r="E171" s="2">
        <f>+'Annual Information'!L13*'Annual Information'!$B13</f>
        <v>0</v>
      </c>
      <c r="F171" s="2"/>
      <c r="G171" s="2"/>
      <c r="H171" s="2"/>
      <c r="I171" s="2"/>
      <c r="J171" s="2"/>
      <c r="K171" s="2">
        <f>ROUND(+$E171/+'Annual Information'!$C13,0)</f>
        <v>0</v>
      </c>
      <c r="L171" s="2">
        <f>ROUND(+$E171/+'Annual Information'!$C13,0)</f>
        <v>0</v>
      </c>
      <c r="M171" s="2">
        <f>ROUND(+$E171/+'Annual Information'!$C13,0)</f>
        <v>0</v>
      </c>
      <c r="N171" s="2">
        <f>ROUND(+$E171/+'Annual Information'!$C13,0)</f>
        <v>0</v>
      </c>
      <c r="O171" s="2">
        <f>+$E171-K171-L171-M171-N171</f>
        <v>0</v>
      </c>
      <c r="P171" s="2"/>
      <c r="Q171" s="2"/>
    </row>
    <row r="172" spans="1:142" x14ac:dyDescent="0.2">
      <c r="B172">
        <f>+'Annual Information'!A14</f>
        <v>2019</v>
      </c>
      <c r="E172" s="2">
        <f>+'Annual Information'!L14*'Annual Information'!$B14</f>
        <v>0</v>
      </c>
      <c r="F172" s="2"/>
      <c r="G172" s="2"/>
      <c r="H172" s="2"/>
      <c r="I172" s="2"/>
      <c r="J172" s="2"/>
      <c r="K172" s="2"/>
      <c r="L172" s="2">
        <f>ROUND(+$E172/+'Annual Information'!$C14,0)</f>
        <v>0</v>
      </c>
      <c r="M172" s="2">
        <f>ROUND(+$E172/+'Annual Information'!$C14,0)</f>
        <v>0</v>
      </c>
      <c r="N172" s="2">
        <f>ROUND(+$E172/+'Annual Information'!$C14,0)</f>
        <v>0</v>
      </c>
      <c r="O172" s="2">
        <f>ROUND(+$E172/+'Annual Information'!$C14,0)</f>
        <v>0</v>
      </c>
      <c r="P172" s="2">
        <f>+$E172-L172-M172-N172-O172</f>
        <v>0</v>
      </c>
      <c r="Q172" s="2"/>
    </row>
    <row r="173" spans="1:142" x14ac:dyDescent="0.2">
      <c r="B173">
        <f>+'Annual Information'!A15</f>
        <v>2020</v>
      </c>
      <c r="E173" s="2">
        <f>+'Annual Information'!L15*'Annual Information'!$B15</f>
        <v>0</v>
      </c>
      <c r="F173" s="2"/>
      <c r="G173" s="2"/>
      <c r="H173" s="2"/>
      <c r="I173" s="2"/>
      <c r="J173" s="2"/>
      <c r="K173" s="2"/>
      <c r="L173" s="2"/>
      <c r="M173" s="2">
        <f>ROUND(+$E173/+'Annual Information'!$C15,0)</f>
        <v>0</v>
      </c>
      <c r="N173" s="2">
        <f>ROUND(+$E173/+'Annual Information'!$C15,0)</f>
        <v>0</v>
      </c>
      <c r="O173" s="2">
        <f>ROUND(+$E173/+'Annual Information'!$C15,0)</f>
        <v>0</v>
      </c>
      <c r="P173" s="2">
        <f>ROUND(+$E173/+'Annual Information'!$C15,0)</f>
        <v>0</v>
      </c>
      <c r="Q173" s="2">
        <f>+$E173-M173-N173-O173-P173</f>
        <v>0</v>
      </c>
    </row>
    <row r="174" spans="1:142" x14ac:dyDescent="0.2">
      <c r="B174">
        <f>+'Annual Information'!A16</f>
        <v>2021</v>
      </c>
      <c r="E174" s="2">
        <f>+'Annual Information'!L16*'Annual Information'!$B16</f>
        <v>0</v>
      </c>
      <c r="F174" s="2"/>
      <c r="G174" s="2"/>
      <c r="H174" s="2"/>
      <c r="I174" s="2"/>
      <c r="J174" s="2"/>
      <c r="K174" s="2"/>
      <c r="L174" s="2"/>
      <c r="M174" s="2"/>
      <c r="N174" s="2">
        <f>ROUND(+$E174/+'Annual Information'!$C16,0)</f>
        <v>0</v>
      </c>
      <c r="O174" s="2">
        <f>ROUND(+$E174/+'Annual Information'!$C16,0)</f>
        <v>0</v>
      </c>
      <c r="P174" s="2">
        <f>ROUND(+$E174/+'Annual Information'!$C16,0)</f>
        <v>0</v>
      </c>
      <c r="Q174" s="2">
        <f>ROUND(+$E174/+'Annual Information'!$C16,0)</f>
        <v>0</v>
      </c>
      <c r="R174" s="2">
        <f>+$E174-N174-O174-P174-Q174</f>
        <v>0</v>
      </c>
      <c r="S174" s="2"/>
      <c r="T174" s="2"/>
    </row>
    <row r="175" spans="1:142" x14ac:dyDescent="0.2">
      <c r="B175">
        <f>+'Annual Information'!A17</f>
        <v>2022</v>
      </c>
      <c r="E175" s="2">
        <f>+'Annual Information'!L17*'Annual Information'!$B17</f>
        <v>2669899674</v>
      </c>
      <c r="F175" s="2"/>
      <c r="G175" s="2"/>
      <c r="H175" s="2"/>
      <c r="I175" s="2"/>
      <c r="J175" s="2"/>
      <c r="K175" s="2"/>
      <c r="L175" s="2"/>
      <c r="M175" s="2"/>
      <c r="N175" s="2"/>
      <c r="O175" s="2">
        <f>ROUND(+$E175/+'Annual Information'!$C17,0)</f>
        <v>667474919</v>
      </c>
      <c r="P175" s="2">
        <f>ROUND(+$E175/+'Annual Information'!$C17,0)</f>
        <v>667474919</v>
      </c>
      <c r="Q175" s="2">
        <f>ROUND(+$E175/+'Annual Information'!$C17,0)</f>
        <v>667474919</v>
      </c>
      <c r="R175" s="2">
        <f>+$E175-N175-O175-P175-Q175</f>
        <v>667474917</v>
      </c>
      <c r="S175" s="2"/>
      <c r="T175" s="2"/>
    </row>
    <row r="176" spans="1:142" x14ac:dyDescent="0.2">
      <c r="B176">
        <f>+'Annual Information'!A18</f>
        <v>2023</v>
      </c>
      <c r="E176" s="2">
        <f>+'Annual Information'!L18*'Annual Information'!$B18</f>
        <v>0</v>
      </c>
      <c r="F176" s="2"/>
      <c r="G176" s="2"/>
      <c r="H176" s="2"/>
      <c r="I176" s="2"/>
      <c r="J176" s="2"/>
      <c r="K176" s="2"/>
      <c r="L176" s="2"/>
      <c r="M176" s="2"/>
      <c r="N176" s="2"/>
      <c r="O176" s="2"/>
      <c r="P176" s="2">
        <f>ROUND(+$E176/+'Annual Information'!$C18,0)</f>
        <v>0</v>
      </c>
      <c r="Q176" s="2">
        <f>ROUND(+$E176/+'Annual Information'!$C18,0)</f>
        <v>0</v>
      </c>
      <c r="R176" s="2">
        <f>ROUND(+$E176/+'Annual Information'!$C18,0)</f>
        <v>0</v>
      </c>
      <c r="S176" s="2">
        <f>ROUND(+$E176/+'Annual Information'!$C18,0)</f>
        <v>0</v>
      </c>
      <c r="T176" s="2">
        <f>+$E176-P176-Q176-R176-S176</f>
        <v>0</v>
      </c>
    </row>
    <row r="177" spans="1:142" x14ac:dyDescent="0.2">
      <c r="E177" s="2"/>
      <c r="F177" s="2"/>
      <c r="G177" s="2"/>
      <c r="H177" s="2"/>
      <c r="I177" s="2"/>
      <c r="J177" s="2"/>
      <c r="K177" s="2"/>
      <c r="L177" s="2"/>
      <c r="M177" s="2"/>
      <c r="N177" s="2"/>
      <c r="O177" s="2"/>
      <c r="P177" s="2"/>
      <c r="Q177" s="2"/>
    </row>
    <row r="178" spans="1:142" x14ac:dyDescent="0.2">
      <c r="E178" s="2"/>
      <c r="F178" s="2"/>
      <c r="G178" s="2"/>
      <c r="H178" s="2"/>
      <c r="I178" s="2"/>
      <c r="J178" s="2"/>
      <c r="K178" s="2"/>
      <c r="L178" s="2"/>
      <c r="M178" s="2"/>
      <c r="N178" s="2"/>
      <c r="O178" s="2"/>
      <c r="P178" s="2"/>
      <c r="Q178" s="2"/>
    </row>
    <row r="179" spans="1:142" x14ac:dyDescent="0.2">
      <c r="B179" t="s">
        <v>6</v>
      </c>
      <c r="E179" s="2">
        <f>SUM(E167:E178)</f>
        <v>2669899674</v>
      </c>
      <c r="F179" s="2"/>
      <c r="G179" s="2">
        <f t="shared" ref="G179:O179" si="61">SUM(G167:G178)</f>
        <v>0</v>
      </c>
      <c r="H179" s="2">
        <f t="shared" si="61"/>
        <v>0</v>
      </c>
      <c r="I179" s="2">
        <f t="shared" si="61"/>
        <v>0</v>
      </c>
      <c r="J179" s="2">
        <f t="shared" si="61"/>
        <v>0</v>
      </c>
      <c r="K179" s="2">
        <f t="shared" si="61"/>
        <v>0</v>
      </c>
      <c r="L179" s="2">
        <f t="shared" si="61"/>
        <v>0</v>
      </c>
      <c r="M179" s="2">
        <f t="shared" si="61"/>
        <v>0</v>
      </c>
      <c r="N179" s="2">
        <f t="shared" si="61"/>
        <v>0</v>
      </c>
      <c r="O179" s="2">
        <f t="shared" si="61"/>
        <v>667474919</v>
      </c>
      <c r="P179" s="2">
        <f t="shared" ref="P179:Q179" si="62">SUM(P167:P178)</f>
        <v>667474919</v>
      </c>
      <c r="Q179" s="2">
        <f t="shared" si="62"/>
        <v>667474919</v>
      </c>
      <c r="R179" s="2">
        <f t="shared" ref="R179:T179" si="63">SUM(R167:R178)</f>
        <v>667474917</v>
      </c>
      <c r="S179" s="2">
        <f t="shared" si="63"/>
        <v>0</v>
      </c>
      <c r="T179" s="2">
        <f t="shared" si="63"/>
        <v>0</v>
      </c>
    </row>
    <row r="180" spans="1:142" x14ac:dyDescent="0.2">
      <c r="E180" s="2"/>
      <c r="F180" s="2"/>
      <c r="G180" s="2"/>
      <c r="H180" s="2"/>
      <c r="I180" s="2"/>
      <c r="J180" s="2"/>
      <c r="K180" s="2"/>
      <c r="L180" s="2"/>
      <c r="M180" s="2"/>
      <c r="N180" s="2"/>
      <c r="O180" s="2"/>
      <c r="P180" s="2"/>
      <c r="Q180" s="2"/>
      <c r="R180" s="2"/>
      <c r="S180" s="2"/>
      <c r="T180" s="2"/>
    </row>
    <row r="181" spans="1:142" x14ac:dyDescent="0.2">
      <c r="B181" t="s">
        <v>8</v>
      </c>
      <c r="E181" s="2"/>
      <c r="F181" s="2"/>
      <c r="G181" s="2">
        <f>SUM($F179:G179)</f>
        <v>0</v>
      </c>
      <c r="H181" s="2">
        <f>SUM($F179:H179)</f>
        <v>0</v>
      </c>
      <c r="I181" s="2">
        <f>SUM($F179:I179)</f>
        <v>0</v>
      </c>
      <c r="J181" s="2">
        <f>SUM($F179:J179)</f>
        <v>0</v>
      </c>
      <c r="K181" s="2">
        <f>SUM($F179:K179)</f>
        <v>0</v>
      </c>
      <c r="L181" s="2">
        <f>SUM($F179:L179)</f>
        <v>0</v>
      </c>
      <c r="M181" s="2">
        <f>SUM($F179:M179)</f>
        <v>0</v>
      </c>
      <c r="N181" s="2">
        <f>SUM($F179:N179)</f>
        <v>0</v>
      </c>
      <c r="O181" s="2">
        <f>SUM($F179:O179)</f>
        <v>667474919</v>
      </c>
      <c r="P181" s="2">
        <f>SUM($F179:P179)</f>
        <v>1334949838</v>
      </c>
      <c r="Q181" s="2">
        <f>SUM($F179:Q179)</f>
        <v>2002424757</v>
      </c>
      <c r="R181" s="2">
        <f>SUM($F179:R179)</f>
        <v>2669899674</v>
      </c>
      <c r="S181" s="2">
        <f>SUM($F179:S179)</f>
        <v>2669899674</v>
      </c>
      <c r="T181" s="2">
        <f>SUM($F179:T179)</f>
        <v>2669899674</v>
      </c>
    </row>
    <row r="182" spans="1:142" x14ac:dyDescent="0.2">
      <c r="E182" s="2"/>
      <c r="F182" s="2"/>
      <c r="G182" s="2"/>
      <c r="H182" s="2"/>
      <c r="I182" s="2"/>
      <c r="J182" s="2"/>
      <c r="K182" s="2"/>
      <c r="L182" s="2"/>
      <c r="M182" s="2"/>
      <c r="N182" s="2"/>
      <c r="O182" s="2"/>
      <c r="P182" s="2"/>
      <c r="Q182" s="2"/>
      <c r="R182" s="2"/>
      <c r="S182" s="2"/>
      <c r="T182" s="2"/>
    </row>
    <row r="183" spans="1:142" x14ac:dyDescent="0.2">
      <c r="B183" t="s">
        <v>7</v>
      </c>
      <c r="E183" s="2"/>
      <c r="F183" s="2"/>
      <c r="G183" s="3">
        <f>+E167-G181</f>
        <v>0</v>
      </c>
      <c r="H183" s="3">
        <f>+E167+E168-H181</f>
        <v>0</v>
      </c>
      <c r="I183" s="3">
        <f>+E167+E168+E169-I181</f>
        <v>0</v>
      </c>
      <c r="J183" s="3">
        <f>+E167+E168+E169+E170-J181</f>
        <v>0</v>
      </c>
      <c r="K183" s="3">
        <f>+E167+E168+E169+E170+E171-K181</f>
        <v>0</v>
      </c>
      <c r="L183" s="3">
        <f>+E167+E168+E169+E170+E171+E172-L181</f>
        <v>0</v>
      </c>
      <c r="M183" s="3">
        <f>+E167+E168+E169+E170+E171+E172+E173-M181</f>
        <v>0</v>
      </c>
      <c r="N183" s="3">
        <f>+E167+E168+E169+E170+E171+E172+E173+E174</f>
        <v>0</v>
      </c>
      <c r="O183" s="2">
        <f>+$E179-O181</f>
        <v>2002424755</v>
      </c>
      <c r="P183" s="2">
        <f t="shared" ref="P183:Q183" si="64">+$E179-P181</f>
        <v>1334949836</v>
      </c>
      <c r="Q183" s="2">
        <f t="shared" si="64"/>
        <v>667474917</v>
      </c>
      <c r="R183" s="2">
        <f t="shared" ref="R183:T183" si="65">+$E179-R181</f>
        <v>0</v>
      </c>
      <c r="S183" s="2">
        <f t="shared" si="65"/>
        <v>0</v>
      </c>
      <c r="T183" s="2">
        <f t="shared" si="65"/>
        <v>0</v>
      </c>
    </row>
    <row r="184" spans="1:142" x14ac:dyDescent="0.2">
      <c r="E184" s="2"/>
      <c r="F184" s="2"/>
      <c r="G184" s="2"/>
      <c r="H184" s="2"/>
      <c r="I184" s="2"/>
      <c r="J184" s="2"/>
      <c r="K184" s="2"/>
      <c r="L184" s="2"/>
      <c r="M184" s="2"/>
      <c r="N184" s="2"/>
      <c r="O184" s="2"/>
      <c r="P184" s="2"/>
      <c r="Q184" s="2"/>
    </row>
    <row r="186" spans="1:142" hidden="1" x14ac:dyDescent="0.2">
      <c r="A186" s="65" t="s">
        <v>1</v>
      </c>
      <c r="B186" s="65"/>
      <c r="C186" s="65"/>
      <c r="D186" s="65"/>
      <c r="E186" s="65"/>
      <c r="F186" s="65"/>
      <c r="G186" s="65"/>
      <c r="H186" s="65"/>
      <c r="I186" s="65"/>
      <c r="J186" s="65"/>
      <c r="K186" s="65"/>
      <c r="L186" s="65"/>
      <c r="M186" s="65"/>
      <c r="N186" s="65"/>
      <c r="O186" s="65"/>
      <c r="P186" s="45"/>
      <c r="Q186" s="45"/>
      <c r="R186" s="51"/>
      <c r="S186" s="51"/>
      <c r="T186" s="51"/>
    </row>
    <row r="187" spans="1:142" s="46" customFormat="1" hidden="1" x14ac:dyDescent="0.2">
      <c r="A187" s="47" t="s">
        <v>10</v>
      </c>
      <c r="B187" s="47"/>
      <c r="C187" s="47"/>
      <c r="D187" s="47"/>
      <c r="E187" s="47"/>
      <c r="F187" s="47"/>
      <c r="G187" s="48">
        <f t="shared" ref="G187:S187" si="66">+G5</f>
        <v>2014</v>
      </c>
      <c r="H187" s="48">
        <f t="shared" si="66"/>
        <v>2015</v>
      </c>
      <c r="I187" s="48">
        <f t="shared" si="66"/>
        <v>2016</v>
      </c>
      <c r="J187" s="48">
        <f t="shared" si="66"/>
        <v>2017</v>
      </c>
      <c r="K187" s="48">
        <f t="shared" si="66"/>
        <v>2018</v>
      </c>
      <c r="L187" s="48">
        <f t="shared" si="66"/>
        <v>2019</v>
      </c>
      <c r="M187" s="48">
        <f t="shared" si="66"/>
        <v>2020</v>
      </c>
      <c r="N187" s="48">
        <f t="shared" si="66"/>
        <v>2021</v>
      </c>
      <c r="O187" s="48">
        <f t="shared" si="66"/>
        <v>2022</v>
      </c>
      <c r="P187" s="48">
        <f t="shared" si="66"/>
        <v>2023</v>
      </c>
      <c r="Q187" s="48">
        <f t="shared" si="66"/>
        <v>2024</v>
      </c>
      <c r="R187" s="48">
        <f t="shared" si="66"/>
        <v>2025</v>
      </c>
      <c r="S187" s="48">
        <f t="shared" si="66"/>
        <v>2026</v>
      </c>
      <c r="T187" s="48">
        <f t="shared" ref="T187" si="67">+T5</f>
        <v>2027</v>
      </c>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row>
    <row r="188" spans="1:142" hidden="1" x14ac:dyDescent="0.2">
      <c r="B188">
        <f>+'Annual Information'!A9</f>
        <v>2014</v>
      </c>
      <c r="E188" s="2">
        <f>+'Annual Information'!M9</f>
        <v>0</v>
      </c>
      <c r="F188" s="2"/>
      <c r="G188" s="2">
        <f>ROUND(+$E188/+'Annual Information'!$C9,0)</f>
        <v>0</v>
      </c>
      <c r="H188" s="2">
        <f>ROUND(+$E188/+'Annual Information'!$C9,0)</f>
        <v>0</v>
      </c>
      <c r="I188" s="2">
        <f>ROUND(+$E188/+'Annual Information'!$C9,0)</f>
        <v>0</v>
      </c>
      <c r="J188" s="2">
        <f>ROUND(+$E188/+'Annual Information'!$C9,0)</f>
        <v>0</v>
      </c>
      <c r="K188" s="2">
        <f>+$E188-G188-H188-I188-J188</f>
        <v>0</v>
      </c>
      <c r="L188" s="2"/>
      <c r="M188" s="2"/>
      <c r="N188" s="2"/>
      <c r="O188" s="2"/>
      <c r="P188" s="2"/>
      <c r="Q188" s="2"/>
    </row>
    <row r="189" spans="1:142" hidden="1" x14ac:dyDescent="0.2">
      <c r="B189">
        <f>+'Annual Information'!A10</f>
        <v>2015</v>
      </c>
      <c r="E189" s="2">
        <f>+'Annual Information'!M10</f>
        <v>0</v>
      </c>
      <c r="F189" s="2"/>
      <c r="G189" s="2"/>
      <c r="H189" s="2">
        <f>ROUND(+$E189/+'Annual Information'!$C10,0)</f>
        <v>0</v>
      </c>
      <c r="I189" s="2">
        <f>ROUND(+$E189/+'Annual Information'!$C10,0)</f>
        <v>0</v>
      </c>
      <c r="J189" s="2">
        <f>ROUND(+$E189/+'Annual Information'!$C10,0)</f>
        <v>0</v>
      </c>
      <c r="K189" s="2">
        <f>ROUND(+$E189/+'Annual Information'!$C10,0)</f>
        <v>0</v>
      </c>
      <c r="L189" s="2">
        <f>+$E189-H189-I189-J189-K189</f>
        <v>0</v>
      </c>
      <c r="M189" s="2"/>
      <c r="N189" s="2"/>
      <c r="O189" s="2"/>
      <c r="P189" s="2"/>
      <c r="Q189" s="2"/>
    </row>
    <row r="190" spans="1:142" hidden="1" x14ac:dyDescent="0.2">
      <c r="B190">
        <f>+'Annual Information'!A11</f>
        <v>2016</v>
      </c>
      <c r="E190" s="2">
        <f>+'Annual Information'!M11</f>
        <v>0</v>
      </c>
      <c r="F190" s="2"/>
      <c r="G190" s="2"/>
      <c r="H190" s="2"/>
      <c r="I190" s="2">
        <f>ROUND(+$E190/+'Annual Information'!$C11,0)</f>
        <v>0</v>
      </c>
      <c r="J190" s="2">
        <f>ROUND(+$E190/+'Annual Information'!$C11,0)</f>
        <v>0</v>
      </c>
      <c r="K190" s="2">
        <f>ROUND(+$E190/+'Annual Information'!$C11,0)</f>
        <v>0</v>
      </c>
      <c r="L190" s="2">
        <f>ROUND(+$E190/+'Annual Information'!$C11,0)</f>
        <v>0</v>
      </c>
      <c r="M190" s="2">
        <f>+$E190-I190-J190-K190-L190</f>
        <v>0</v>
      </c>
      <c r="N190" s="2"/>
      <c r="O190" s="2"/>
      <c r="P190" s="2"/>
      <c r="Q190" s="2"/>
    </row>
    <row r="191" spans="1:142" hidden="1" x14ac:dyDescent="0.2">
      <c r="B191">
        <f>+'Annual Information'!A12</f>
        <v>2017</v>
      </c>
      <c r="E191" s="2">
        <f>+'Annual Information'!M12</f>
        <v>0</v>
      </c>
      <c r="F191" s="2"/>
      <c r="G191" s="2"/>
      <c r="H191" s="2"/>
      <c r="I191" s="2"/>
      <c r="J191" s="2">
        <f>ROUND(+$E191/+'Annual Information'!$C12,0)</f>
        <v>0</v>
      </c>
      <c r="K191" s="2">
        <f>ROUND(+$E191/+'Annual Information'!$C12,0)</f>
        <v>0</v>
      </c>
      <c r="L191" s="2">
        <f>ROUND(+$E191/+'Annual Information'!$C12,0)</f>
        <v>0</v>
      </c>
      <c r="M191" s="2">
        <f>ROUND(+$E191/+'Annual Information'!$C12,0)</f>
        <v>0</v>
      </c>
      <c r="N191" s="2">
        <f>+$E191-J191-K191-L191-M191</f>
        <v>0</v>
      </c>
      <c r="O191" s="2"/>
      <c r="P191" s="2"/>
      <c r="Q191" s="2"/>
    </row>
    <row r="192" spans="1:142" hidden="1" x14ac:dyDescent="0.2">
      <c r="B192">
        <f>+'Annual Information'!A13</f>
        <v>2018</v>
      </c>
      <c r="E192" s="2">
        <f>+'Annual Information'!M13</f>
        <v>0</v>
      </c>
      <c r="F192" s="2"/>
      <c r="G192" s="2"/>
      <c r="H192" s="2"/>
      <c r="I192" s="2"/>
      <c r="J192" s="2"/>
      <c r="K192" s="2">
        <f>ROUND(+$E192/+'Annual Information'!$C13,0)</f>
        <v>0</v>
      </c>
      <c r="L192" s="2">
        <f>ROUND(+$E192/+'Annual Information'!$C13,0)</f>
        <v>0</v>
      </c>
      <c r="M192" s="2">
        <f>ROUND(+$E192/+'Annual Information'!$C13,0)</f>
        <v>0</v>
      </c>
      <c r="N192" s="2">
        <f>ROUND(+$E192/+'Annual Information'!$C13,0)</f>
        <v>0</v>
      </c>
      <c r="O192" s="2">
        <f>+$E192-K192-L192-M192-N192</f>
        <v>0</v>
      </c>
      <c r="P192" s="2"/>
      <c r="Q192" s="2"/>
    </row>
    <row r="193" spans="1:142" hidden="1" x14ac:dyDescent="0.2">
      <c r="B193">
        <f>+'Annual Information'!A14</f>
        <v>2019</v>
      </c>
      <c r="E193" s="2">
        <f>+'Annual Information'!M14</f>
        <v>0</v>
      </c>
      <c r="F193" s="2"/>
      <c r="G193" s="2"/>
      <c r="H193" s="2"/>
      <c r="I193" s="2"/>
      <c r="J193" s="2"/>
      <c r="K193" s="2"/>
      <c r="L193" s="2">
        <f>ROUND(+$E193/+'Annual Information'!$C14,0)</f>
        <v>0</v>
      </c>
      <c r="M193" s="2">
        <f>ROUND(+$E193/+'Annual Information'!$C14,0)</f>
        <v>0</v>
      </c>
      <c r="N193" s="2">
        <f>ROUND(+$E193/+'Annual Information'!$C14,0)</f>
        <v>0</v>
      </c>
      <c r="O193" s="2">
        <f>ROUND(+$E193/+'Annual Information'!$C14,0)</f>
        <v>0</v>
      </c>
      <c r="P193" s="2">
        <f>+$E193-L193-M193-N193-O193</f>
        <v>0</v>
      </c>
      <c r="Q193" s="2"/>
    </row>
    <row r="194" spans="1:142" hidden="1" x14ac:dyDescent="0.2">
      <c r="B194">
        <f>+'Annual Information'!A15</f>
        <v>2020</v>
      </c>
      <c r="E194" s="2">
        <f>+'Annual Information'!M15</f>
        <v>0</v>
      </c>
      <c r="F194" s="2"/>
      <c r="G194" s="2"/>
      <c r="H194" s="2"/>
      <c r="I194" s="2"/>
      <c r="J194" s="2"/>
      <c r="K194" s="2"/>
      <c r="L194" s="2"/>
      <c r="M194" s="2">
        <f>ROUND(+$E194/+'Annual Information'!$C15,0)</f>
        <v>0</v>
      </c>
      <c r="N194" s="2">
        <f>ROUND(+$E194/+'Annual Information'!$C15,0)</f>
        <v>0</v>
      </c>
      <c r="O194" s="2">
        <f>ROUND(+$E194/+'Annual Information'!$C15,0)</f>
        <v>0</v>
      </c>
      <c r="P194" s="2">
        <f>ROUND(+$E194/+'Annual Information'!$C15,0)</f>
        <v>0</v>
      </c>
      <c r="Q194" s="2">
        <f>+$E194-M194-N194-O194-P194</f>
        <v>0</v>
      </c>
    </row>
    <row r="195" spans="1:142" hidden="1" x14ac:dyDescent="0.2">
      <c r="B195">
        <f>+'Annual Information'!A16</f>
        <v>2021</v>
      </c>
      <c r="E195" s="2">
        <f>+'Annual Information'!M16</f>
        <v>0</v>
      </c>
      <c r="F195" s="2"/>
      <c r="G195" s="2"/>
      <c r="H195" s="2"/>
      <c r="I195" s="2"/>
      <c r="J195" s="2"/>
      <c r="K195" s="2"/>
      <c r="L195" s="2"/>
      <c r="M195" s="2"/>
      <c r="N195" s="2">
        <f>ROUND(+$E195/+'Annual Information'!$C16,0)</f>
        <v>0</v>
      </c>
      <c r="O195" s="2">
        <f>ROUND(+$E195/+'Annual Information'!$C16,0)</f>
        <v>0</v>
      </c>
      <c r="P195" s="2">
        <f>ROUND(+$E195/+'Annual Information'!$C16,0)</f>
        <v>0</v>
      </c>
      <c r="Q195" s="2">
        <f>ROUND(+$E195/+'Annual Information'!$C16,0)</f>
        <v>0</v>
      </c>
      <c r="R195" s="2">
        <f t="shared" ref="R195:T196" si="68">+$E195-N195-O195-P195-Q195</f>
        <v>0</v>
      </c>
      <c r="S195" s="2">
        <f t="shared" si="68"/>
        <v>0</v>
      </c>
      <c r="T195" s="2">
        <f t="shared" si="68"/>
        <v>0</v>
      </c>
    </row>
    <row r="196" spans="1:142" hidden="1" x14ac:dyDescent="0.2">
      <c r="B196">
        <f>+'Annual Information'!A17</f>
        <v>2022</v>
      </c>
      <c r="E196" s="2">
        <f>+'Annual Information'!M17</f>
        <v>0</v>
      </c>
      <c r="F196" s="2"/>
      <c r="G196" s="2"/>
      <c r="H196" s="2"/>
      <c r="I196" s="2"/>
      <c r="J196" s="2"/>
      <c r="K196" s="2"/>
      <c r="L196" s="2"/>
      <c r="M196" s="2"/>
      <c r="N196" s="2"/>
      <c r="O196" s="2">
        <f>ROUND(+$E196/+'Annual Information'!$C17,0)</f>
        <v>0</v>
      </c>
      <c r="P196" s="2">
        <f>ROUND(+$E196/+'Annual Information'!$C17,0)</f>
        <v>0</v>
      </c>
      <c r="Q196" s="2">
        <f>ROUND(+$E196/+'Annual Information'!$C17,0)</f>
        <v>0</v>
      </c>
      <c r="R196" s="2">
        <f t="shared" si="68"/>
        <v>0</v>
      </c>
      <c r="S196" s="2">
        <f t="shared" si="68"/>
        <v>0</v>
      </c>
      <c r="T196" s="2">
        <f t="shared" si="68"/>
        <v>0</v>
      </c>
    </row>
    <row r="197" spans="1:142" hidden="1" x14ac:dyDescent="0.2">
      <c r="E197" s="2"/>
      <c r="F197" s="2"/>
      <c r="G197" s="2"/>
      <c r="H197" s="2"/>
      <c r="I197" s="2"/>
      <c r="J197" s="2"/>
      <c r="K197" s="2"/>
      <c r="L197" s="2"/>
      <c r="M197" s="2"/>
      <c r="N197" s="2"/>
      <c r="O197" s="2"/>
      <c r="P197" s="2"/>
      <c r="Q197" s="2"/>
    </row>
    <row r="198" spans="1:142" hidden="1" x14ac:dyDescent="0.2">
      <c r="E198" s="2"/>
      <c r="F198" s="2"/>
      <c r="G198" s="2"/>
      <c r="H198" s="2"/>
      <c r="I198" s="2"/>
      <c r="J198" s="2"/>
      <c r="K198" s="2"/>
      <c r="L198" s="2"/>
      <c r="M198" s="2"/>
      <c r="N198" s="2"/>
      <c r="O198" s="2"/>
      <c r="P198" s="2"/>
      <c r="Q198" s="2"/>
    </row>
    <row r="199" spans="1:142" hidden="1" x14ac:dyDescent="0.2">
      <c r="B199" t="s">
        <v>6</v>
      </c>
      <c r="E199" s="2">
        <f>SUM(E188:E198)</f>
        <v>0</v>
      </c>
      <c r="F199" s="2"/>
      <c r="G199" s="2">
        <f t="shared" ref="G199:O199" si="69">SUM(G188:G198)</f>
        <v>0</v>
      </c>
      <c r="H199" s="2">
        <f t="shared" si="69"/>
        <v>0</v>
      </c>
      <c r="I199" s="2">
        <f t="shared" si="69"/>
        <v>0</v>
      </c>
      <c r="J199" s="2">
        <f t="shared" si="69"/>
        <v>0</v>
      </c>
      <c r="K199" s="2">
        <f t="shared" si="69"/>
        <v>0</v>
      </c>
      <c r="L199" s="2">
        <f t="shared" si="69"/>
        <v>0</v>
      </c>
      <c r="M199" s="2">
        <f t="shared" si="69"/>
        <v>0</v>
      </c>
      <c r="N199" s="2">
        <f t="shared" si="69"/>
        <v>0</v>
      </c>
      <c r="O199" s="2">
        <f t="shared" si="69"/>
        <v>0</v>
      </c>
      <c r="P199" s="2">
        <f t="shared" ref="P199:Q199" si="70">SUM(P188:P198)</f>
        <v>0</v>
      </c>
      <c r="Q199" s="2">
        <f t="shared" si="70"/>
        <v>0</v>
      </c>
      <c r="R199" s="2">
        <f t="shared" ref="R199" si="71">SUM(R188:R198)</f>
        <v>0</v>
      </c>
      <c r="S199" s="2">
        <f t="shared" ref="S199:T199" si="72">SUM(S188:S198)</f>
        <v>0</v>
      </c>
      <c r="T199" s="2">
        <f t="shared" si="72"/>
        <v>0</v>
      </c>
    </row>
    <row r="200" spans="1:142" hidden="1" x14ac:dyDescent="0.2">
      <c r="E200" s="2"/>
      <c r="F200" s="2"/>
      <c r="G200" s="2"/>
      <c r="H200" s="2"/>
      <c r="I200" s="2"/>
      <c r="J200" s="2"/>
      <c r="K200" s="2"/>
      <c r="L200" s="2"/>
      <c r="M200" s="2"/>
      <c r="N200" s="2"/>
      <c r="O200" s="2"/>
      <c r="P200" s="2"/>
      <c r="Q200" s="2"/>
      <c r="R200" s="2"/>
      <c r="S200" s="2"/>
      <c r="T200" s="2"/>
    </row>
    <row r="201" spans="1:142" hidden="1" x14ac:dyDescent="0.2">
      <c r="B201" t="s">
        <v>8</v>
      </c>
      <c r="E201" s="2"/>
      <c r="F201" s="2"/>
      <c r="G201" s="2">
        <f>SUM($F199:G199)</f>
        <v>0</v>
      </c>
      <c r="H201" s="2">
        <f>SUM($F199:H199)</f>
        <v>0</v>
      </c>
      <c r="I201" s="2">
        <f>SUM($F199:I199)</f>
        <v>0</v>
      </c>
      <c r="J201" s="2">
        <f>SUM($F199:J199)</f>
        <v>0</v>
      </c>
      <c r="K201" s="2">
        <f>SUM($F199:K199)</f>
        <v>0</v>
      </c>
      <c r="L201" s="2">
        <f>SUM($F199:L199)</f>
        <v>0</v>
      </c>
      <c r="M201" s="2">
        <f>SUM($F199:M199)</f>
        <v>0</v>
      </c>
      <c r="N201" s="2">
        <f>SUM($F199:N199)</f>
        <v>0</v>
      </c>
      <c r="O201" s="2">
        <f>SUM($F199:O199)</f>
        <v>0</v>
      </c>
      <c r="P201" s="2">
        <f>SUM($F199:P199)</f>
        <v>0</v>
      </c>
      <c r="Q201" s="2">
        <f>SUM($F199:Q199)</f>
        <v>0</v>
      </c>
      <c r="R201" s="2">
        <f>SUM($F199:R199)</f>
        <v>0</v>
      </c>
      <c r="S201" s="2">
        <f>SUM($F199:S199)</f>
        <v>0</v>
      </c>
      <c r="T201" s="2">
        <f>SUM($F199:T199)</f>
        <v>0</v>
      </c>
    </row>
    <row r="202" spans="1:142" hidden="1" x14ac:dyDescent="0.2">
      <c r="E202" s="2"/>
      <c r="F202" s="2"/>
      <c r="G202" s="2"/>
      <c r="H202" s="2"/>
      <c r="I202" s="2"/>
      <c r="J202" s="2"/>
      <c r="K202" s="2"/>
      <c r="L202" s="2"/>
      <c r="M202" s="2"/>
      <c r="N202" s="2"/>
      <c r="O202" s="2"/>
      <c r="P202" s="2"/>
      <c r="Q202" s="2"/>
      <c r="R202" s="2"/>
      <c r="S202" s="2"/>
      <c r="T202" s="2"/>
    </row>
    <row r="203" spans="1:142" hidden="1" x14ac:dyDescent="0.2">
      <c r="B203" t="s">
        <v>7</v>
      </c>
      <c r="E203" s="2"/>
      <c r="F203" s="2"/>
      <c r="G203" s="3">
        <f>+E188-G201</f>
        <v>0</v>
      </c>
      <c r="H203" s="3">
        <f>+E188+E189-H201</f>
        <v>0</v>
      </c>
      <c r="I203" s="3">
        <f>+E188+E189+E190-I201</f>
        <v>0</v>
      </c>
      <c r="J203" s="3">
        <f>+E188+E189+E190+E191-J201</f>
        <v>0</v>
      </c>
      <c r="K203" s="3">
        <f>+E188+E189+E190+E191+E192-K201</f>
        <v>0</v>
      </c>
      <c r="L203" s="3">
        <f>+E188+E189+E190+E191+E192+E193-L201</f>
        <v>0</v>
      </c>
      <c r="M203" s="3">
        <f>+E188+E189+E190+E191+E192+E193+E194-M201</f>
        <v>0</v>
      </c>
      <c r="N203" s="2">
        <f>+$E199-N201</f>
        <v>0</v>
      </c>
      <c r="O203" s="2">
        <f>+$E199-O201</f>
        <v>0</v>
      </c>
      <c r="P203" s="2">
        <f t="shared" ref="P203:Q203" si="73">+$E199-P201</f>
        <v>0</v>
      </c>
      <c r="Q203" s="2">
        <f t="shared" si="73"/>
        <v>0</v>
      </c>
      <c r="R203" s="2">
        <f t="shared" ref="R203" si="74">+$E199-R201</f>
        <v>0</v>
      </c>
      <c r="S203" s="2">
        <f t="shared" ref="S203:T203" si="75">+$E199-S201</f>
        <v>0</v>
      </c>
      <c r="T203" s="2">
        <f t="shared" si="75"/>
        <v>0</v>
      </c>
    </row>
    <row r="204" spans="1:142" x14ac:dyDescent="0.2">
      <c r="R204" s="26"/>
      <c r="S204" s="26"/>
      <c r="T204" s="26"/>
    </row>
    <row r="205" spans="1:142" s="46" customFormat="1" x14ac:dyDescent="0.2">
      <c r="A205" s="66" t="s">
        <v>14</v>
      </c>
      <c r="B205" s="66"/>
      <c r="C205" s="66"/>
      <c r="D205" s="66"/>
      <c r="E205" s="66"/>
      <c r="F205" s="66"/>
      <c r="G205" s="66"/>
      <c r="H205" s="66"/>
      <c r="I205" s="66"/>
      <c r="J205" s="66"/>
      <c r="K205" s="66"/>
      <c r="L205" s="66"/>
      <c r="M205" s="66"/>
      <c r="N205" s="66"/>
      <c r="O205" s="66"/>
      <c r="P205" s="66"/>
      <c r="Q205" s="66"/>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row>
    <row r="206" spans="1:142" x14ac:dyDescent="0.2">
      <c r="B206">
        <f>+'Annual Information'!A9</f>
        <v>2014</v>
      </c>
      <c r="E206" s="2">
        <f t="shared" ref="E206:E215" si="76">+E129+E148+E167+E188</f>
        <v>0</v>
      </c>
      <c r="F206" s="2"/>
      <c r="G206" s="2">
        <f t="shared" ref="G206:K206" si="77">+G129+G148+G167+G188</f>
        <v>0</v>
      </c>
      <c r="H206" s="2">
        <f t="shared" si="77"/>
        <v>0</v>
      </c>
      <c r="I206" s="2">
        <f t="shared" si="77"/>
        <v>0</v>
      </c>
      <c r="J206" s="2">
        <f t="shared" si="77"/>
        <v>0</v>
      </c>
      <c r="K206" s="2">
        <f t="shared" si="77"/>
        <v>0</v>
      </c>
      <c r="L206" s="2"/>
      <c r="M206" s="2"/>
      <c r="N206" s="2"/>
      <c r="O206" s="2"/>
      <c r="P206" s="2"/>
      <c r="Q206" s="2"/>
      <c r="R206" s="2"/>
      <c r="S206" s="2"/>
      <c r="T206" s="2"/>
    </row>
    <row r="207" spans="1:142" x14ac:dyDescent="0.2">
      <c r="B207">
        <f>+'Annual Information'!A10</f>
        <v>2015</v>
      </c>
      <c r="E207" s="2">
        <f t="shared" si="76"/>
        <v>0</v>
      </c>
      <c r="F207" s="2"/>
      <c r="G207" s="2"/>
      <c r="H207" s="2">
        <f t="shared" ref="H207:L207" si="78">+H130+H149+H168+H189</f>
        <v>0</v>
      </c>
      <c r="I207" s="2">
        <f t="shared" si="78"/>
        <v>0</v>
      </c>
      <c r="J207" s="2">
        <f t="shared" si="78"/>
        <v>0</v>
      </c>
      <c r="K207" s="2">
        <f t="shared" si="78"/>
        <v>0</v>
      </c>
      <c r="L207" s="2">
        <f t="shared" si="78"/>
        <v>0</v>
      </c>
      <c r="M207" s="2"/>
      <c r="N207" s="2"/>
      <c r="O207" s="2"/>
      <c r="P207" s="2"/>
      <c r="Q207" s="2"/>
      <c r="R207" s="2"/>
      <c r="S207" s="2"/>
      <c r="T207" s="2"/>
    </row>
    <row r="208" spans="1:142" x14ac:dyDescent="0.2">
      <c r="B208">
        <f>+'Annual Information'!A11</f>
        <v>2016</v>
      </c>
      <c r="E208" s="2">
        <f t="shared" si="76"/>
        <v>0</v>
      </c>
      <c r="F208" s="2"/>
      <c r="G208" s="2"/>
      <c r="H208" s="2"/>
      <c r="I208" s="2">
        <f t="shared" ref="I208:M208" si="79">+I131+I150+I169+I190</f>
        <v>0</v>
      </c>
      <c r="J208" s="2">
        <f t="shared" si="79"/>
        <v>0</v>
      </c>
      <c r="K208" s="2">
        <f t="shared" si="79"/>
        <v>0</v>
      </c>
      <c r="L208" s="2">
        <f t="shared" si="79"/>
        <v>0</v>
      </c>
      <c r="M208" s="2">
        <f t="shared" si="79"/>
        <v>0</v>
      </c>
      <c r="N208" s="2"/>
      <c r="O208" s="2"/>
      <c r="P208" s="2"/>
      <c r="Q208" s="2"/>
      <c r="R208" s="2"/>
      <c r="S208" s="2"/>
      <c r="T208" s="2"/>
    </row>
    <row r="209" spans="1:20" x14ac:dyDescent="0.2">
      <c r="B209">
        <f>+'Annual Information'!A12</f>
        <v>2017</v>
      </c>
      <c r="E209" s="2">
        <f t="shared" si="76"/>
        <v>239322183</v>
      </c>
      <c r="F209" s="2"/>
      <c r="G209" s="2"/>
      <c r="H209" s="2"/>
      <c r="I209" s="2"/>
      <c r="J209" s="2">
        <f t="shared" ref="J209:N209" si="80">+J132+J151+J170+J191</f>
        <v>47864437</v>
      </c>
      <c r="K209" s="2">
        <f t="shared" si="80"/>
        <v>47864437</v>
      </c>
      <c r="L209" s="2">
        <f t="shared" si="80"/>
        <v>47864437</v>
      </c>
      <c r="M209" s="2">
        <f t="shared" si="80"/>
        <v>47864437</v>
      </c>
      <c r="N209" s="2">
        <f t="shared" si="80"/>
        <v>47864435</v>
      </c>
      <c r="O209" s="2"/>
      <c r="P209" s="2"/>
      <c r="Q209" s="2"/>
      <c r="R209" s="2"/>
      <c r="S209" s="2"/>
      <c r="T209" s="2"/>
    </row>
    <row r="210" spans="1:20" x14ac:dyDescent="0.2">
      <c r="B210">
        <f>+'Annual Information'!A13</f>
        <v>2018</v>
      </c>
      <c r="E210" s="2">
        <f t="shared" si="76"/>
        <v>0</v>
      </c>
      <c r="F210" s="2"/>
      <c r="G210" s="2"/>
      <c r="H210" s="2"/>
      <c r="I210" s="2"/>
      <c r="J210" s="2"/>
      <c r="K210" s="2">
        <f t="shared" ref="K210:O210" si="81">+K133+K152+K171+K192</f>
        <v>0</v>
      </c>
      <c r="L210" s="2">
        <f t="shared" si="81"/>
        <v>0</v>
      </c>
      <c r="M210" s="2">
        <f t="shared" si="81"/>
        <v>0</v>
      </c>
      <c r="N210" s="2">
        <f t="shared" si="81"/>
        <v>0</v>
      </c>
      <c r="O210" s="2">
        <f t="shared" si="81"/>
        <v>0</v>
      </c>
      <c r="P210" s="2"/>
      <c r="Q210" s="2"/>
      <c r="R210" s="2"/>
      <c r="S210" s="2"/>
      <c r="T210" s="2"/>
    </row>
    <row r="211" spans="1:20" x14ac:dyDescent="0.2">
      <c r="B211">
        <f>+'Annual Information'!A14</f>
        <v>2019</v>
      </c>
      <c r="E211" s="2">
        <f t="shared" si="76"/>
        <v>0</v>
      </c>
      <c r="F211" s="2"/>
      <c r="G211" s="2"/>
      <c r="H211" s="2"/>
      <c r="I211" s="2"/>
      <c r="J211" s="2"/>
      <c r="K211" s="2"/>
      <c r="L211" s="2">
        <f t="shared" ref="L211:P211" si="82">+L134+L153+L172+L193</f>
        <v>0</v>
      </c>
      <c r="M211" s="2">
        <f t="shared" si="82"/>
        <v>0</v>
      </c>
      <c r="N211" s="2">
        <f t="shared" si="82"/>
        <v>0</v>
      </c>
      <c r="O211" s="2">
        <f t="shared" si="82"/>
        <v>0</v>
      </c>
      <c r="P211" s="2">
        <f t="shared" si="82"/>
        <v>0</v>
      </c>
      <c r="Q211" s="2"/>
      <c r="R211" s="2"/>
      <c r="S211" s="2"/>
      <c r="T211" s="2"/>
    </row>
    <row r="212" spans="1:20" x14ac:dyDescent="0.2">
      <c r="B212">
        <f>+'Annual Information'!A15</f>
        <v>2020</v>
      </c>
      <c r="E212" s="2">
        <f t="shared" si="76"/>
        <v>133569121</v>
      </c>
      <c r="F212" s="2"/>
      <c r="G212" s="2"/>
      <c r="H212" s="2"/>
      <c r="I212" s="2"/>
      <c r="J212" s="2"/>
      <c r="K212" s="2"/>
      <c r="L212" s="2"/>
      <c r="M212" s="2">
        <f t="shared" ref="M212:Q212" si="83">+M135+M154+M173+M194</f>
        <v>26713824</v>
      </c>
      <c r="N212" s="2">
        <f t="shared" si="83"/>
        <v>26713824</v>
      </c>
      <c r="O212" s="2">
        <f t="shared" si="83"/>
        <v>26713824</v>
      </c>
      <c r="P212" s="2">
        <f t="shared" si="83"/>
        <v>26713824</v>
      </c>
      <c r="Q212" s="2">
        <f t="shared" si="83"/>
        <v>26713825</v>
      </c>
      <c r="R212" s="2"/>
      <c r="S212" s="2"/>
      <c r="T212" s="2"/>
    </row>
    <row r="213" spans="1:20" x14ac:dyDescent="0.2">
      <c r="B213">
        <f>+'Annual Information'!A16</f>
        <v>2021</v>
      </c>
      <c r="E213" s="2">
        <f t="shared" si="76"/>
        <v>0</v>
      </c>
      <c r="F213" s="2"/>
      <c r="G213" s="2"/>
      <c r="H213" s="2"/>
      <c r="I213" s="2"/>
      <c r="J213" s="2"/>
      <c r="K213" s="2"/>
      <c r="L213" s="2"/>
      <c r="M213" s="2"/>
      <c r="N213" s="2">
        <f t="shared" ref="N213:Q213" si="84">+N136+N155+N174+N195</f>
        <v>0</v>
      </c>
      <c r="O213" s="2">
        <f t="shared" si="84"/>
        <v>0</v>
      </c>
      <c r="P213" s="2">
        <f t="shared" si="84"/>
        <v>0</v>
      </c>
      <c r="Q213" s="2">
        <f t="shared" si="84"/>
        <v>0</v>
      </c>
      <c r="R213" s="2">
        <f>+R136+R155+R174+R195</f>
        <v>0</v>
      </c>
      <c r="S213" s="2"/>
      <c r="T213" s="2"/>
    </row>
    <row r="214" spans="1:20" x14ac:dyDescent="0.2">
      <c r="B214">
        <f>+'Annual Information'!A17</f>
        <v>2022</v>
      </c>
      <c r="E214" s="2">
        <f t="shared" si="76"/>
        <v>2712045878</v>
      </c>
      <c r="F214" s="2"/>
      <c r="G214" s="2"/>
      <c r="H214" s="2"/>
      <c r="I214" s="2"/>
      <c r="J214" s="2"/>
      <c r="K214" s="2"/>
      <c r="L214" s="2"/>
      <c r="M214" s="2"/>
      <c r="N214" s="2"/>
      <c r="O214" s="2">
        <f t="shared" ref="O214:S215" si="85">+O137+O156+O175+O196</f>
        <v>678011470</v>
      </c>
      <c r="P214" s="2">
        <f t="shared" si="85"/>
        <v>678011470</v>
      </c>
      <c r="Q214" s="2">
        <f t="shared" si="85"/>
        <v>678011470</v>
      </c>
      <c r="R214" s="2">
        <f>+R137+R156+R175+R196</f>
        <v>678011468</v>
      </c>
      <c r="S214" s="2"/>
      <c r="T214" s="2"/>
    </row>
    <row r="215" spans="1:20" x14ac:dyDescent="0.2">
      <c r="B215">
        <f>+'Annual Information'!A18</f>
        <v>2023</v>
      </c>
      <c r="E215" s="2">
        <f t="shared" si="76"/>
        <v>0</v>
      </c>
      <c r="F215" s="2"/>
      <c r="G215" s="2"/>
      <c r="H215" s="2"/>
      <c r="I215" s="2"/>
      <c r="J215" s="2"/>
      <c r="K215" s="2"/>
      <c r="L215" s="2"/>
      <c r="M215" s="2"/>
      <c r="N215" s="2"/>
      <c r="O215" s="2"/>
      <c r="P215" s="2">
        <f t="shared" si="85"/>
        <v>0</v>
      </c>
      <c r="Q215" s="2">
        <f t="shared" si="85"/>
        <v>0</v>
      </c>
      <c r="R215" s="2">
        <f>+R138+R157+R176+R197</f>
        <v>0</v>
      </c>
      <c r="S215" s="2">
        <f t="shared" si="85"/>
        <v>0</v>
      </c>
      <c r="T215" s="2">
        <f>+T138+T157+T176+T197</f>
        <v>0</v>
      </c>
    </row>
    <row r="216" spans="1:20" x14ac:dyDescent="0.2">
      <c r="E216" s="2"/>
      <c r="F216" s="2"/>
      <c r="G216" s="2"/>
      <c r="H216" s="2"/>
      <c r="I216" s="2"/>
      <c r="J216" s="2"/>
      <c r="K216" s="2"/>
      <c r="L216" s="2"/>
      <c r="M216" s="2"/>
      <c r="N216" s="2"/>
      <c r="O216" s="2"/>
      <c r="P216" s="2"/>
      <c r="Q216" s="2"/>
    </row>
    <row r="217" spans="1:20" x14ac:dyDescent="0.2">
      <c r="E217" s="2"/>
      <c r="F217" s="2"/>
      <c r="G217" s="2"/>
      <c r="H217" s="2"/>
      <c r="I217" s="2"/>
      <c r="J217" s="2"/>
      <c r="K217" s="2"/>
      <c r="L217" s="2"/>
      <c r="M217" s="2"/>
      <c r="N217" s="2"/>
      <c r="O217" s="2"/>
      <c r="P217" s="2"/>
      <c r="Q217" s="2"/>
    </row>
    <row r="218" spans="1:20" x14ac:dyDescent="0.2">
      <c r="B218" t="s">
        <v>6</v>
      </c>
      <c r="E218" s="2">
        <f>SUM(E206:E217)</f>
        <v>3084937182</v>
      </c>
      <c r="F218" s="2"/>
      <c r="G218" s="2">
        <f t="shared" ref="G218:O218" si="86">SUM(G206:G217)</f>
        <v>0</v>
      </c>
      <c r="H218" s="2">
        <f t="shared" si="86"/>
        <v>0</v>
      </c>
      <c r="I218" s="2">
        <f t="shared" si="86"/>
        <v>0</v>
      </c>
      <c r="J218" s="2">
        <f t="shared" si="86"/>
        <v>47864437</v>
      </c>
      <c r="K218" s="2">
        <f t="shared" si="86"/>
        <v>47864437</v>
      </c>
      <c r="L218" s="2">
        <f t="shared" si="86"/>
        <v>47864437</v>
      </c>
      <c r="M218" s="2">
        <f t="shared" si="86"/>
        <v>74578261</v>
      </c>
      <c r="N218" s="2">
        <f t="shared" si="86"/>
        <v>74578259</v>
      </c>
      <c r="O218" s="2">
        <f t="shared" si="86"/>
        <v>704725294</v>
      </c>
      <c r="P218" s="2">
        <f t="shared" ref="P218:Q218" si="87">SUM(P206:P217)</f>
        <v>704725294</v>
      </c>
      <c r="Q218" s="2">
        <f t="shared" si="87"/>
        <v>704725295</v>
      </c>
      <c r="R218" s="2">
        <f t="shared" ref="R218:T218" si="88">SUM(R206:R217)</f>
        <v>678011468</v>
      </c>
      <c r="S218" s="2">
        <f t="shared" si="88"/>
        <v>0</v>
      </c>
      <c r="T218" s="2">
        <f t="shared" si="88"/>
        <v>0</v>
      </c>
    </row>
    <row r="219" spans="1:20" x14ac:dyDescent="0.2">
      <c r="E219" s="2"/>
      <c r="F219" s="2"/>
      <c r="G219" s="2"/>
      <c r="H219" s="2"/>
      <c r="I219" s="2"/>
      <c r="J219" s="2"/>
      <c r="K219" s="2"/>
      <c r="L219" s="2"/>
      <c r="M219" s="2"/>
      <c r="N219" s="2"/>
      <c r="O219" s="2"/>
      <c r="P219" s="2"/>
      <c r="Q219" s="2"/>
      <c r="R219" s="2"/>
      <c r="S219" s="2"/>
      <c r="T219" s="2"/>
    </row>
    <row r="220" spans="1:20" x14ac:dyDescent="0.2">
      <c r="B220" t="s">
        <v>8</v>
      </c>
      <c r="E220" s="2"/>
      <c r="F220" s="2"/>
      <c r="G220" s="2">
        <f>SUM($F218:G218)</f>
        <v>0</v>
      </c>
      <c r="H220" s="2">
        <f>SUM($F218:H218)</f>
        <v>0</v>
      </c>
      <c r="I220" s="2">
        <f>SUM($F218:I218)</f>
        <v>0</v>
      </c>
      <c r="J220" s="2">
        <f>SUM($F218:J218)</f>
        <v>47864437</v>
      </c>
      <c r="K220" s="2">
        <f>SUM($F218:K218)</f>
        <v>95728874</v>
      </c>
      <c r="L220" s="2">
        <f>SUM($F218:L218)</f>
        <v>143593311</v>
      </c>
      <c r="M220" s="2">
        <f>SUM($F218:M218)</f>
        <v>218171572</v>
      </c>
      <c r="N220" s="2">
        <f>SUM($F218:N218)</f>
        <v>292749831</v>
      </c>
      <c r="O220" s="2">
        <f>SUM($F218:O218)</f>
        <v>997475125</v>
      </c>
      <c r="P220" s="2">
        <f>SUM($F218:P218)</f>
        <v>1702200419</v>
      </c>
      <c r="Q220" s="2">
        <f>SUM($F218:Q218)</f>
        <v>2406925714</v>
      </c>
      <c r="R220" s="2">
        <f>SUM($F218:R218)</f>
        <v>3084937182</v>
      </c>
      <c r="S220" s="2">
        <f>SUM($F218:S218)</f>
        <v>3084937182</v>
      </c>
      <c r="T220" s="2">
        <f>SUM($F218:T218)</f>
        <v>3084937182</v>
      </c>
    </row>
    <row r="221" spans="1:20" x14ac:dyDescent="0.2">
      <c r="E221" s="2"/>
      <c r="F221" s="2"/>
      <c r="G221" s="2"/>
      <c r="H221" s="2"/>
      <c r="I221" s="2"/>
      <c r="J221" s="2"/>
      <c r="K221" s="2"/>
      <c r="L221" s="2"/>
      <c r="M221" s="2"/>
      <c r="N221" s="2"/>
      <c r="O221" s="2"/>
      <c r="P221" s="2"/>
      <c r="Q221" s="2"/>
      <c r="R221" s="2"/>
      <c r="S221" s="2"/>
      <c r="T221" s="2"/>
    </row>
    <row r="222" spans="1:20" s="1" customFormat="1" x14ac:dyDescent="0.2">
      <c r="A222" s="1" t="s">
        <v>16</v>
      </c>
      <c r="E222" s="3"/>
      <c r="F222" s="3"/>
      <c r="G222" s="3">
        <f>+E206-G220</f>
        <v>0</v>
      </c>
      <c r="H222" s="3">
        <f>+E206+E207-H220</f>
        <v>0</v>
      </c>
      <c r="I222" s="3">
        <f>+E206+E207+E208-I220</f>
        <v>0</v>
      </c>
      <c r="J222" s="3">
        <f>+E206+E207+E208+E209-J220</f>
        <v>191457746</v>
      </c>
      <c r="K222" s="3">
        <f>+E206+E207+E208+E209+E210-K220</f>
        <v>143593309</v>
      </c>
      <c r="L222" s="3">
        <f>+E206+E207+E208+E209+E210+E211-L220</f>
        <v>95728872</v>
      </c>
      <c r="M222" s="3">
        <f>+E206+E207+E208+E209+E210+E211+E212-M220</f>
        <v>154719732</v>
      </c>
      <c r="N222" s="3">
        <f>+$E218-N220</f>
        <v>2792187351</v>
      </c>
      <c r="O222" s="3">
        <f>+$E218-O220</f>
        <v>2087462057</v>
      </c>
      <c r="P222" s="3">
        <f t="shared" ref="P222:Q222" si="89">+$E218-P220</f>
        <v>1382736763</v>
      </c>
      <c r="Q222" s="3">
        <f t="shared" si="89"/>
        <v>678011468</v>
      </c>
      <c r="R222" s="3">
        <f t="shared" ref="R222:T222" si="90">+$E218-R220</f>
        <v>0</v>
      </c>
      <c r="S222" s="3">
        <f t="shared" si="90"/>
        <v>0</v>
      </c>
      <c r="T222" s="3">
        <f t="shared" si="90"/>
        <v>0</v>
      </c>
    </row>
    <row r="227" spans="2:2" x14ac:dyDescent="0.2">
      <c r="B227" t="s">
        <v>46</v>
      </c>
    </row>
    <row r="228" spans="2:2" x14ac:dyDescent="0.2">
      <c r="B228" t="s">
        <v>48</v>
      </c>
    </row>
    <row r="229" spans="2:2" x14ac:dyDescent="0.2">
      <c r="B229" t="s">
        <v>56</v>
      </c>
    </row>
  </sheetData>
  <mergeCells count="19">
    <mergeCell ref="G125:O125"/>
    <mergeCell ref="A147:Q147"/>
    <mergeCell ref="A186:O186"/>
    <mergeCell ref="A205:Q205"/>
    <mergeCell ref="A166:Q166"/>
    <mergeCell ref="A128:O128"/>
    <mergeCell ref="A127:O127"/>
    <mergeCell ref="A1:T1"/>
    <mergeCell ref="A2:T2"/>
    <mergeCell ref="A122:O122"/>
    <mergeCell ref="A123:O123"/>
    <mergeCell ref="G4:O4"/>
    <mergeCell ref="A6:O6"/>
    <mergeCell ref="A61:O61"/>
    <mergeCell ref="A25:Q25"/>
    <mergeCell ref="A7:Q7"/>
    <mergeCell ref="A43:Q43"/>
    <mergeCell ref="A99:Q99"/>
    <mergeCell ref="A80:Q80"/>
  </mergeCells>
  <pageMargins left="0.25" right="0.25" top="0.25" bottom="0.25" header="0" footer="0"/>
  <pageSetup scale="34" fitToHeight="2" orientation="landscape" r:id="rId1"/>
  <rowBreaks count="1" manualBreakCount="1">
    <brk id="118" max="19"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Information</vt:lpstr>
      <vt:lpstr>Amortization Schedule</vt:lpstr>
      <vt:lpstr>'Amortization Schedule'!Print_Area</vt:lpstr>
      <vt:lpstr>'Annual Information'!Print_Area</vt:lpstr>
    </vt:vector>
  </TitlesOfParts>
  <Company>STRS Ohio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Wilhelm, Leo</dc:creator>
  <cp:lastModifiedBy>Fedio, Peg</cp:lastModifiedBy>
  <cp:lastPrinted>2024-03-01T16:47:39Z</cp:lastPrinted>
  <dcterms:created xsi:type="dcterms:W3CDTF">2015-06-30T17:40:51Z</dcterms:created>
  <dcterms:modified xsi:type="dcterms:W3CDTF">2024-04-16T17:03:59Z</dcterms:modified>
</cp:coreProperties>
</file>