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1"/>
  <workbookPr/>
  <mc:AlternateContent xmlns:mc="http://schemas.openxmlformats.org/markup-compatibility/2006">
    <mc:Choice Requires="x15">
      <x15ac:absPath xmlns:x15ac="http://schemas.microsoft.com/office/spreadsheetml/2010/11/ac" url="/Users/fediom/Desktop/GASB 2024/"/>
    </mc:Choice>
  </mc:AlternateContent>
  <xr:revisionPtr revIDLastSave="0" documentId="13_ncr:1_{4C089B0F-E087-C649-B45C-FA1EB7DF78DF}" xr6:coauthVersionLast="47" xr6:coauthVersionMax="47" xr10:uidLastSave="{00000000-0000-0000-0000-000000000000}"/>
  <bookViews>
    <workbookView xWindow="0" yWindow="500" windowWidth="25820" windowHeight="19280" xr2:uid="{00000000-000D-0000-FFFF-FFFF00000000}"/>
  </bookViews>
  <sheets>
    <sheet name="Annual Information" sheetId="2" r:id="rId1"/>
    <sheet name="Amortization Schedule" sheetId="1" r:id="rId2"/>
  </sheets>
  <definedNames>
    <definedName name="_xlnm.Print_Area" localSheetId="1">'Amortization Schedule'!$A$1:$T$188</definedName>
    <definedName name="_xlnm.Print_Area" localSheetId="0">'Annual Information'!$A$1:$M$47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91" i="1" l="1"/>
  <c r="E147" i="1"/>
  <c r="S147" i="1" s="1"/>
  <c r="E132" i="1"/>
  <c r="P132" i="1" s="1"/>
  <c r="E117" i="1"/>
  <c r="R117" i="1" s="1"/>
  <c r="E84" i="1"/>
  <c r="E85" i="1"/>
  <c r="E86" i="1"/>
  <c r="E87" i="1"/>
  <c r="E88" i="1"/>
  <c r="E89" i="1"/>
  <c r="E90" i="1"/>
  <c r="E91" i="1"/>
  <c r="E92" i="1"/>
  <c r="E93" i="1"/>
  <c r="E94" i="1"/>
  <c r="E95" i="1"/>
  <c r="S95" i="1" s="1"/>
  <c r="E96" i="1"/>
  <c r="T96" i="1" s="1"/>
  <c r="E83" i="1"/>
  <c r="H31" i="1"/>
  <c r="G31" i="1"/>
  <c r="G33" i="1" s="1"/>
  <c r="G35" i="1" s="1"/>
  <c r="E44" i="1"/>
  <c r="M44" i="1" s="1"/>
  <c r="E29" i="1"/>
  <c r="T156" i="1"/>
  <c r="T108" i="1"/>
  <c r="T53" i="1"/>
  <c r="E14" i="1"/>
  <c r="E131" i="1"/>
  <c r="E25" i="1"/>
  <c r="E26" i="1"/>
  <c r="E27" i="1"/>
  <c r="E177" i="1" l="1"/>
  <c r="O147" i="1"/>
  <c r="M147" i="1"/>
  <c r="N147" i="1"/>
  <c r="M117" i="1"/>
  <c r="P147" i="1"/>
  <c r="Q147" i="1"/>
  <c r="O132" i="1"/>
  <c r="R147" i="1"/>
  <c r="R177" i="1" s="1"/>
  <c r="S117" i="1"/>
  <c r="S177" i="1" s="1"/>
  <c r="M132" i="1"/>
  <c r="N132" i="1"/>
  <c r="T117" i="1"/>
  <c r="T177" i="1" s="1"/>
  <c r="H33" i="1"/>
  <c r="H35" i="1" s="1"/>
  <c r="N117" i="1"/>
  <c r="N177" i="1" s="1"/>
  <c r="O117" i="1"/>
  <c r="O177" i="1" s="1"/>
  <c r="P117" i="1"/>
  <c r="Q117" i="1"/>
  <c r="E74" i="1"/>
  <c r="S44" i="1"/>
  <c r="Q44" i="1"/>
  <c r="R44" i="1"/>
  <c r="N44" i="1"/>
  <c r="O44" i="1"/>
  <c r="P44" i="1"/>
  <c r="P29" i="1"/>
  <c r="O29" i="1"/>
  <c r="S14" i="1"/>
  <c r="M29" i="1"/>
  <c r="N29" i="1"/>
  <c r="Q14" i="1"/>
  <c r="R14" i="1"/>
  <c r="M14" i="1"/>
  <c r="N14" i="1"/>
  <c r="O14" i="1"/>
  <c r="P14" i="1"/>
  <c r="E162" i="1"/>
  <c r="E146" i="1"/>
  <c r="O131" i="1"/>
  <c r="P131" i="1"/>
  <c r="N131" i="1"/>
  <c r="M131" i="1"/>
  <c r="S156" i="1"/>
  <c r="S108" i="1"/>
  <c r="S53" i="1"/>
  <c r="E116" i="1"/>
  <c r="E59" i="1"/>
  <c r="E43" i="1"/>
  <c r="E28" i="1"/>
  <c r="O28" i="1" s="1"/>
  <c r="R156" i="1"/>
  <c r="R108" i="1"/>
  <c r="R53" i="1"/>
  <c r="E13" i="1"/>
  <c r="M177" i="1" l="1"/>
  <c r="Q177" i="1"/>
  <c r="P177" i="1"/>
  <c r="O74" i="1"/>
  <c r="R74" i="1"/>
  <c r="N74" i="1"/>
  <c r="M74" i="1"/>
  <c r="S74" i="1"/>
  <c r="P74" i="1"/>
  <c r="T44" i="1"/>
  <c r="Q29" i="1"/>
  <c r="Q74" i="1" s="1"/>
  <c r="T14" i="1"/>
  <c r="N162" i="1"/>
  <c r="O43" i="1"/>
  <c r="N59" i="1"/>
  <c r="T119" i="1"/>
  <c r="O13" i="1"/>
  <c r="S146" i="1"/>
  <c r="T149" i="1"/>
  <c r="O116" i="1"/>
  <c r="E176" i="1"/>
  <c r="L162" i="1"/>
  <c r="L146" i="1"/>
  <c r="R116" i="1"/>
  <c r="M146" i="1"/>
  <c r="Q116" i="1"/>
  <c r="N146" i="1"/>
  <c r="P146" i="1"/>
  <c r="R146" i="1"/>
  <c r="O146" i="1"/>
  <c r="M162" i="1"/>
  <c r="Q146" i="1"/>
  <c r="L116" i="1"/>
  <c r="M116" i="1"/>
  <c r="N116" i="1"/>
  <c r="L131" i="1"/>
  <c r="P116" i="1"/>
  <c r="R94" i="1"/>
  <c r="M59" i="1"/>
  <c r="L59" i="1"/>
  <c r="E73" i="1"/>
  <c r="M43" i="1"/>
  <c r="O59" i="1"/>
  <c r="N43" i="1"/>
  <c r="P59" i="1"/>
  <c r="L43" i="1"/>
  <c r="P43" i="1"/>
  <c r="N13" i="1"/>
  <c r="L28" i="1"/>
  <c r="M28" i="1"/>
  <c r="N28" i="1"/>
  <c r="M13" i="1"/>
  <c r="P13" i="1"/>
  <c r="L13" i="1"/>
  <c r="S116" i="1" l="1"/>
  <c r="T74" i="1"/>
  <c r="O162" i="1"/>
  <c r="O176" i="1" s="1"/>
  <c r="L176" i="1"/>
  <c r="M176" i="1"/>
  <c r="S119" i="1"/>
  <c r="N176" i="1"/>
  <c r="M73" i="1"/>
  <c r="Q59" i="1"/>
  <c r="Q43" i="1"/>
  <c r="R43" i="1" s="1"/>
  <c r="N73" i="1"/>
  <c r="L73" i="1"/>
  <c r="P28" i="1"/>
  <c r="Q13" i="1"/>
  <c r="P162" i="1" l="1"/>
  <c r="P176" i="1" s="1"/>
  <c r="S43" i="1"/>
  <c r="S46" i="1" s="1"/>
  <c r="R59" i="1"/>
  <c r="S59" i="1" s="1"/>
  <c r="S61" i="1" s="1"/>
  <c r="R13" i="1"/>
  <c r="S13" i="1" s="1"/>
  <c r="Q73" i="1"/>
  <c r="P73" i="1"/>
  <c r="O73" i="1"/>
  <c r="T46" i="1" l="1"/>
  <c r="T59" i="1"/>
  <c r="T61" i="1" s="1"/>
  <c r="Q162" i="1"/>
  <c r="Q176" i="1" s="1"/>
  <c r="S73" i="1"/>
  <c r="S76" i="1" s="1"/>
  <c r="S16" i="1"/>
  <c r="R16" i="1"/>
  <c r="R73" i="1"/>
  <c r="Q156" i="1"/>
  <c r="P156" i="1"/>
  <c r="P92" i="1"/>
  <c r="P134" i="1"/>
  <c r="Q134" i="1"/>
  <c r="P108" i="1"/>
  <c r="Q108" i="1"/>
  <c r="Q31" i="1"/>
  <c r="P53" i="1"/>
  <c r="Q53" i="1"/>
  <c r="P31" i="1"/>
  <c r="H156" i="1"/>
  <c r="I156" i="1"/>
  <c r="J156" i="1"/>
  <c r="K156" i="1"/>
  <c r="L156" i="1"/>
  <c r="M156" i="1"/>
  <c r="N156" i="1"/>
  <c r="O156" i="1"/>
  <c r="G156" i="1"/>
  <c r="H53" i="1"/>
  <c r="I53" i="1"/>
  <c r="J53" i="1"/>
  <c r="K53" i="1"/>
  <c r="L53" i="1"/>
  <c r="M53" i="1"/>
  <c r="N53" i="1"/>
  <c r="O53" i="1"/>
  <c r="G53" i="1"/>
  <c r="T16" i="1" l="1"/>
  <c r="T76" i="1"/>
  <c r="R162" i="1"/>
  <c r="R176" i="1" s="1"/>
  <c r="Q93" i="1"/>
  <c r="E9" i="1"/>
  <c r="E10" i="1"/>
  <c r="N10" i="1" s="1"/>
  <c r="E11" i="1"/>
  <c r="E54" i="1"/>
  <c r="E55" i="1"/>
  <c r="E56" i="1"/>
  <c r="M56" i="1" s="1"/>
  <c r="E57" i="1"/>
  <c r="E58" i="1"/>
  <c r="E111" i="1"/>
  <c r="L111" i="1" s="1"/>
  <c r="E112" i="1"/>
  <c r="M112" i="1" s="1"/>
  <c r="E38" i="1"/>
  <c r="O108" i="1"/>
  <c r="N108" i="1"/>
  <c r="M108" i="1"/>
  <c r="L108" i="1"/>
  <c r="K108" i="1"/>
  <c r="J108" i="1"/>
  <c r="I108" i="1"/>
  <c r="H108" i="1"/>
  <c r="G108" i="1"/>
  <c r="M9" i="1" l="1"/>
  <c r="S162" i="1"/>
  <c r="S176" i="1" s="1"/>
  <c r="O57" i="1"/>
  <c r="N57" i="1"/>
  <c r="O58" i="1"/>
  <c r="P58" i="1"/>
  <c r="N11" i="1"/>
  <c r="L38" i="1"/>
  <c r="K111" i="1"/>
  <c r="O11" i="1"/>
  <c r="L54" i="1"/>
  <c r="L112" i="1"/>
  <c r="L9" i="1"/>
  <c r="M10" i="1"/>
  <c r="M55" i="1"/>
  <c r="K55" i="1"/>
  <c r="L55" i="1"/>
  <c r="L56" i="1"/>
  <c r="N56" i="1"/>
  <c r="K54" i="1"/>
  <c r="K38" i="1"/>
  <c r="H9" i="1"/>
  <c r="E158" i="1"/>
  <c r="E159" i="1"/>
  <c r="J159" i="1" s="1"/>
  <c r="E160" i="1"/>
  <c r="E161" i="1"/>
  <c r="E157" i="1"/>
  <c r="O91" i="1"/>
  <c r="E8" i="1"/>
  <c r="E68" i="1" s="1"/>
  <c r="E142" i="1"/>
  <c r="J142" i="1" s="1"/>
  <c r="E143" i="1"/>
  <c r="E144" i="1"/>
  <c r="E145" i="1"/>
  <c r="E141" i="1"/>
  <c r="H141" i="1" s="1"/>
  <c r="E127" i="1"/>
  <c r="E128" i="1"/>
  <c r="E129" i="1"/>
  <c r="M129" i="1" s="1"/>
  <c r="E130" i="1"/>
  <c r="M130" i="1" s="1"/>
  <c r="E113" i="1"/>
  <c r="J112" i="1"/>
  <c r="E114" i="1"/>
  <c r="E115" i="1"/>
  <c r="J111" i="1"/>
  <c r="I111" i="1"/>
  <c r="I55" i="1"/>
  <c r="L57" i="1"/>
  <c r="N58" i="1"/>
  <c r="I54" i="1"/>
  <c r="E39" i="1"/>
  <c r="K39" i="1" s="1"/>
  <c r="E40" i="1"/>
  <c r="E41" i="1"/>
  <c r="M41" i="1" s="1"/>
  <c r="E42" i="1"/>
  <c r="J38" i="1"/>
  <c r="I25" i="1"/>
  <c r="J10" i="1"/>
  <c r="E12" i="1"/>
  <c r="J55" i="1"/>
  <c r="H55" i="1"/>
  <c r="K56" i="1"/>
  <c r="J54" i="1"/>
  <c r="H38" i="1"/>
  <c r="G54" i="1"/>
  <c r="H54" i="1"/>
  <c r="G111" i="1"/>
  <c r="G119" i="1" s="1"/>
  <c r="H111" i="1"/>
  <c r="G38" i="1"/>
  <c r="K57" i="1"/>
  <c r="M57" i="1"/>
  <c r="J56" i="1"/>
  <c r="I56" i="1"/>
  <c r="I38" i="1"/>
  <c r="L11" i="1"/>
  <c r="L88" i="1"/>
  <c r="M89" i="1"/>
  <c r="N90" i="1"/>
  <c r="H84" i="1"/>
  <c r="I85" i="1"/>
  <c r="J86" i="1"/>
  <c r="K87" i="1"/>
  <c r="E69" i="1" l="1"/>
  <c r="G121" i="1"/>
  <c r="G123" i="1" s="1"/>
  <c r="T162" i="1"/>
  <c r="K115" i="1"/>
  <c r="P145" i="1"/>
  <c r="O145" i="1"/>
  <c r="M42" i="1"/>
  <c r="P42" i="1"/>
  <c r="O42" i="1"/>
  <c r="K161" i="1"/>
  <c r="P12" i="1"/>
  <c r="N12" i="1"/>
  <c r="O12" i="1"/>
  <c r="L145" i="1"/>
  <c r="L160" i="1"/>
  <c r="K144" i="1"/>
  <c r="K159" i="1"/>
  <c r="J141" i="1"/>
  <c r="I39" i="1"/>
  <c r="M115" i="1"/>
  <c r="P115" i="1"/>
  <c r="O115" i="1"/>
  <c r="K157" i="1"/>
  <c r="L157" i="1"/>
  <c r="H158" i="1"/>
  <c r="N115" i="1"/>
  <c r="L115" i="1"/>
  <c r="H142" i="1"/>
  <c r="H149" i="1" s="1"/>
  <c r="L144" i="1"/>
  <c r="M144" i="1"/>
  <c r="J8" i="1"/>
  <c r="J68" i="1" s="1"/>
  <c r="K8" i="1"/>
  <c r="K68" i="1" s="1"/>
  <c r="L8" i="1"/>
  <c r="L68" i="1" s="1"/>
  <c r="E98" i="1"/>
  <c r="N27" i="1"/>
  <c r="L129" i="1"/>
  <c r="I159" i="1"/>
  <c r="M160" i="1"/>
  <c r="K160" i="1"/>
  <c r="M27" i="1"/>
  <c r="K41" i="1"/>
  <c r="N41" i="1"/>
  <c r="O41" i="1"/>
  <c r="O71" i="1" s="1"/>
  <c r="L114" i="1"/>
  <c r="O114" i="1"/>
  <c r="N114" i="1"/>
  <c r="N144" i="1"/>
  <c r="O144" i="1"/>
  <c r="L159" i="1"/>
  <c r="H39" i="1"/>
  <c r="H46" i="1" s="1"/>
  <c r="J39" i="1"/>
  <c r="J160" i="1"/>
  <c r="K145" i="1"/>
  <c r="J144" i="1"/>
  <c r="L27" i="1"/>
  <c r="G141" i="1"/>
  <c r="G149" i="1" s="1"/>
  <c r="L141" i="1"/>
  <c r="K141" i="1"/>
  <c r="M143" i="1"/>
  <c r="N143" i="1"/>
  <c r="K27" i="1"/>
  <c r="M39" i="1"/>
  <c r="M69" i="1" s="1"/>
  <c r="L39" i="1"/>
  <c r="L69" i="1" s="1"/>
  <c r="J128" i="1"/>
  <c r="L25" i="1"/>
  <c r="M40" i="1"/>
  <c r="N40" i="1"/>
  <c r="N70" i="1" s="1"/>
  <c r="J40" i="1"/>
  <c r="M113" i="1"/>
  <c r="N113" i="1"/>
  <c r="J113" i="1"/>
  <c r="I113" i="1"/>
  <c r="L113" i="1"/>
  <c r="K113" i="1"/>
  <c r="I142" i="1"/>
  <c r="K142" i="1"/>
  <c r="M142" i="1"/>
  <c r="L142" i="1"/>
  <c r="O56" i="1"/>
  <c r="I61" i="1"/>
  <c r="H61" i="1"/>
  <c r="M111" i="1"/>
  <c r="G61" i="1"/>
  <c r="M54" i="1"/>
  <c r="M38" i="1"/>
  <c r="I141" i="1"/>
  <c r="G83" i="1"/>
  <c r="K129" i="1"/>
  <c r="J41" i="1"/>
  <c r="L41" i="1"/>
  <c r="E71" i="1"/>
  <c r="L10" i="1"/>
  <c r="I9" i="1"/>
  <c r="I69" i="1" s="1"/>
  <c r="J9" i="1"/>
  <c r="K9" i="1"/>
  <c r="K69" i="1" s="1"/>
  <c r="L128" i="1"/>
  <c r="J129" i="1"/>
  <c r="L12" i="1"/>
  <c r="K12" i="1"/>
  <c r="E72" i="1"/>
  <c r="J26" i="1"/>
  <c r="M26" i="1"/>
  <c r="K26" i="1"/>
  <c r="K143" i="1"/>
  <c r="E149" i="1"/>
  <c r="I143" i="1"/>
  <c r="M11" i="1"/>
  <c r="I112" i="1"/>
  <c r="K112" i="1"/>
  <c r="G46" i="1"/>
  <c r="K11" i="1"/>
  <c r="K40" i="1"/>
  <c r="E46" i="1"/>
  <c r="N130" i="1"/>
  <c r="K130" i="1"/>
  <c r="L130" i="1"/>
  <c r="K128" i="1"/>
  <c r="E173" i="1"/>
  <c r="N145" i="1"/>
  <c r="M145" i="1"/>
  <c r="M58" i="1"/>
  <c r="L58" i="1"/>
  <c r="K58" i="1"/>
  <c r="J157" i="1"/>
  <c r="H157" i="1"/>
  <c r="I158" i="1"/>
  <c r="E16" i="1"/>
  <c r="E119" i="1"/>
  <c r="E175" i="1"/>
  <c r="M12" i="1"/>
  <c r="I128" i="1"/>
  <c r="L40" i="1"/>
  <c r="J158" i="1"/>
  <c r="H112" i="1"/>
  <c r="L143" i="1"/>
  <c r="K158" i="1"/>
  <c r="J143" i="1"/>
  <c r="N42" i="1"/>
  <c r="L42" i="1"/>
  <c r="K114" i="1"/>
  <c r="J114" i="1"/>
  <c r="M114" i="1"/>
  <c r="E174" i="1"/>
  <c r="H127" i="1"/>
  <c r="J127" i="1"/>
  <c r="K127" i="1"/>
  <c r="I127" i="1"/>
  <c r="G157" i="1"/>
  <c r="I8" i="1"/>
  <c r="I68" i="1" s="1"/>
  <c r="G8" i="1"/>
  <c r="G68" i="1" s="1"/>
  <c r="E61" i="1"/>
  <c r="E164" i="1"/>
  <c r="E172" i="1"/>
  <c r="K42" i="1"/>
  <c r="I40" i="1"/>
  <c r="J57" i="1"/>
  <c r="P57" i="1" s="1"/>
  <c r="P61" i="1" s="1"/>
  <c r="M161" i="1"/>
  <c r="N161" i="1"/>
  <c r="H8" i="1"/>
  <c r="H68" i="1" s="1"/>
  <c r="J11" i="1"/>
  <c r="L26" i="1"/>
  <c r="L161" i="1"/>
  <c r="I157" i="1"/>
  <c r="E171" i="1"/>
  <c r="E134" i="1"/>
  <c r="K25" i="1"/>
  <c r="E31" i="1"/>
  <c r="E70" i="1"/>
  <c r="J25" i="1"/>
  <c r="I10" i="1"/>
  <c r="K10" i="1"/>
  <c r="H69" i="1" l="1"/>
  <c r="J69" i="1"/>
  <c r="T164" i="1"/>
  <c r="T179" i="1"/>
  <c r="I46" i="1"/>
  <c r="I48" i="1" s="1"/>
  <c r="I50" i="1" s="1"/>
  <c r="G63" i="1"/>
  <c r="G65" i="1" s="1"/>
  <c r="G151" i="1"/>
  <c r="G153" i="1" s="1"/>
  <c r="Q58" i="1"/>
  <c r="Q61" i="1" s="1"/>
  <c r="K175" i="1"/>
  <c r="L71" i="1"/>
  <c r="J31" i="1"/>
  <c r="Q42" i="1"/>
  <c r="Q46" i="1" s="1"/>
  <c r="J172" i="1"/>
  <c r="Q12" i="1"/>
  <c r="Q16" i="1" s="1"/>
  <c r="P41" i="1"/>
  <c r="P46" i="1" s="1"/>
  <c r="L174" i="1"/>
  <c r="I63" i="1"/>
  <c r="I65" i="1" s="1"/>
  <c r="P114" i="1"/>
  <c r="P119" i="1" s="1"/>
  <c r="P144" i="1"/>
  <c r="P149" i="1" s="1"/>
  <c r="N160" i="1"/>
  <c r="O160" i="1" s="1"/>
  <c r="P160" i="1" s="1"/>
  <c r="Q115" i="1"/>
  <c r="Q119" i="1" s="1"/>
  <c r="M157" i="1"/>
  <c r="M159" i="1"/>
  <c r="N39" i="1"/>
  <c r="N46" i="1" s="1"/>
  <c r="I164" i="1"/>
  <c r="P11" i="1"/>
  <c r="J149" i="1"/>
  <c r="H164" i="1"/>
  <c r="H151" i="1"/>
  <c r="H153" i="1" s="1"/>
  <c r="L171" i="1"/>
  <c r="P72" i="1"/>
  <c r="O27" i="1"/>
  <c r="O31" i="1" s="1"/>
  <c r="L149" i="1"/>
  <c r="M8" i="1"/>
  <c r="M68" i="1" s="1"/>
  <c r="K149" i="1"/>
  <c r="J164" i="1"/>
  <c r="G171" i="1"/>
  <c r="G179" i="1" s="1"/>
  <c r="J46" i="1"/>
  <c r="N129" i="1"/>
  <c r="N26" i="1"/>
  <c r="N31" i="1" s="1"/>
  <c r="K71" i="1"/>
  <c r="M174" i="1"/>
  <c r="O143" i="1"/>
  <c r="N175" i="1"/>
  <c r="G134" i="1"/>
  <c r="O113" i="1"/>
  <c r="O119" i="1" s="1"/>
  <c r="L31" i="1"/>
  <c r="K174" i="1"/>
  <c r="L158" i="1"/>
  <c r="L164" i="1" s="1"/>
  <c r="M61" i="1"/>
  <c r="K173" i="1"/>
  <c r="M71" i="1"/>
  <c r="N9" i="1"/>
  <c r="I149" i="1"/>
  <c r="K31" i="1"/>
  <c r="L46" i="1"/>
  <c r="M141" i="1"/>
  <c r="M25" i="1"/>
  <c r="M31" i="1" s="1"/>
  <c r="O40" i="1"/>
  <c r="I173" i="1"/>
  <c r="N142" i="1"/>
  <c r="N149" i="1" s="1"/>
  <c r="O10" i="1"/>
  <c r="H63" i="1"/>
  <c r="H65" i="1" s="1"/>
  <c r="L61" i="1"/>
  <c r="N55" i="1"/>
  <c r="L127" i="1"/>
  <c r="L134" i="1" s="1"/>
  <c r="M175" i="1"/>
  <c r="N72" i="1"/>
  <c r="K119" i="1"/>
  <c r="K46" i="1"/>
  <c r="J173" i="1"/>
  <c r="L173" i="1"/>
  <c r="I31" i="1"/>
  <c r="I33" i="1" s="1"/>
  <c r="I35" i="1" s="1"/>
  <c r="M128" i="1"/>
  <c r="M134" i="1" s="1"/>
  <c r="J134" i="1"/>
  <c r="H134" i="1"/>
  <c r="E179" i="1"/>
  <c r="J71" i="1"/>
  <c r="G16" i="1"/>
  <c r="L70" i="1"/>
  <c r="G76" i="1"/>
  <c r="J16" i="1"/>
  <c r="H16" i="1"/>
  <c r="M46" i="1"/>
  <c r="J174" i="1"/>
  <c r="J119" i="1"/>
  <c r="M119" i="1"/>
  <c r="H48" i="1"/>
  <c r="H50" i="1" s="1"/>
  <c r="G48" i="1"/>
  <c r="G50" i="1" s="1"/>
  <c r="J61" i="1"/>
  <c r="L16" i="1"/>
  <c r="E76" i="1"/>
  <c r="H172" i="1"/>
  <c r="M72" i="1"/>
  <c r="O61" i="1"/>
  <c r="K61" i="1"/>
  <c r="K172" i="1"/>
  <c r="K72" i="1"/>
  <c r="J171" i="1"/>
  <c r="O161" i="1"/>
  <c r="P161" i="1" s="1"/>
  <c r="P175" i="1" s="1"/>
  <c r="O130" i="1"/>
  <c r="K164" i="1"/>
  <c r="G164" i="1"/>
  <c r="H171" i="1"/>
  <c r="L175" i="1"/>
  <c r="H119" i="1"/>
  <c r="I172" i="1"/>
  <c r="N112" i="1"/>
  <c r="L72" i="1"/>
  <c r="I119" i="1"/>
  <c r="I134" i="1"/>
  <c r="I171" i="1"/>
  <c r="J70" i="1"/>
  <c r="K70" i="1"/>
  <c r="I70" i="1"/>
  <c r="I16" i="1"/>
  <c r="N69" i="1" l="1"/>
  <c r="J48" i="1"/>
  <c r="J50" i="1" s="1"/>
  <c r="Q72" i="1"/>
  <c r="Q76" i="1" s="1"/>
  <c r="M171" i="1"/>
  <c r="R61" i="1"/>
  <c r="J151" i="1"/>
  <c r="J153" i="1" s="1"/>
  <c r="N174" i="1"/>
  <c r="O70" i="1"/>
  <c r="M158" i="1"/>
  <c r="M172" i="1" s="1"/>
  <c r="O149" i="1"/>
  <c r="O174" i="1"/>
  <c r="Q161" i="1"/>
  <c r="Q164" i="1" s="1"/>
  <c r="N159" i="1"/>
  <c r="N173" i="1" s="1"/>
  <c r="P164" i="1"/>
  <c r="K151" i="1"/>
  <c r="K153" i="1" s="1"/>
  <c r="L151" i="1"/>
  <c r="L153" i="1" s="1"/>
  <c r="I151" i="1"/>
  <c r="I153" i="1" s="1"/>
  <c r="G136" i="1"/>
  <c r="G138" i="1" s="1"/>
  <c r="P71" i="1"/>
  <c r="P76" i="1" s="1"/>
  <c r="P16" i="1"/>
  <c r="P33" i="1"/>
  <c r="P35" i="1" s="1"/>
  <c r="G181" i="1"/>
  <c r="G183" i="1" s="1"/>
  <c r="Q145" i="1"/>
  <c r="L48" i="1"/>
  <c r="L50" i="1" s="1"/>
  <c r="Q33" i="1"/>
  <c r="Q35" i="1" s="1"/>
  <c r="P174" i="1"/>
  <c r="P179" i="1" s="1"/>
  <c r="H76" i="1"/>
  <c r="H78" i="1" s="1"/>
  <c r="N134" i="1"/>
  <c r="O16" i="1"/>
  <c r="H136" i="1"/>
  <c r="H138" i="1" s="1"/>
  <c r="O46" i="1"/>
  <c r="M149" i="1"/>
  <c r="M151" i="1" s="1"/>
  <c r="M153" i="1" s="1"/>
  <c r="N61" i="1"/>
  <c r="O63" i="1" s="1"/>
  <c r="O65" i="1" s="1"/>
  <c r="N119" i="1"/>
  <c r="K48" i="1"/>
  <c r="K50" i="1" s="1"/>
  <c r="J33" i="1"/>
  <c r="J35" i="1" s="1"/>
  <c r="I76" i="1"/>
  <c r="N48" i="1"/>
  <c r="N50" i="1" s="1"/>
  <c r="M48" i="1"/>
  <c r="M50" i="1" s="1"/>
  <c r="M173" i="1"/>
  <c r="L33" i="1"/>
  <c r="L35" i="1" s="1"/>
  <c r="O33" i="1"/>
  <c r="O35" i="1" s="1"/>
  <c r="K33" i="1"/>
  <c r="K35" i="1" s="1"/>
  <c r="G78" i="1"/>
  <c r="K76" i="1"/>
  <c r="N33" i="1"/>
  <c r="N35" i="1" s="1"/>
  <c r="J179" i="1"/>
  <c r="J76" i="1"/>
  <c r="K166" i="1"/>
  <c r="K168" i="1" s="1"/>
  <c r="I166" i="1"/>
  <c r="I168" i="1" s="1"/>
  <c r="H166" i="1"/>
  <c r="H168" i="1" s="1"/>
  <c r="G166" i="1"/>
  <c r="G168" i="1" s="1"/>
  <c r="J166" i="1"/>
  <c r="J168" i="1" s="1"/>
  <c r="L166" i="1"/>
  <c r="L168" i="1" s="1"/>
  <c r="I121" i="1"/>
  <c r="I123" i="1" s="1"/>
  <c r="H121" i="1"/>
  <c r="H123" i="1" s="1"/>
  <c r="K121" i="1"/>
  <c r="K123" i="1" s="1"/>
  <c r="J121" i="1"/>
  <c r="J123" i="1" s="1"/>
  <c r="G18" i="1"/>
  <c r="G20" i="1" s="1"/>
  <c r="H18" i="1"/>
  <c r="H20" i="1" s="1"/>
  <c r="K16" i="1"/>
  <c r="L18" i="1" s="1"/>
  <c r="L20" i="1" s="1"/>
  <c r="I179" i="1"/>
  <c r="L76" i="1"/>
  <c r="L172" i="1"/>
  <c r="L179" i="1" s="1"/>
  <c r="L119" i="1"/>
  <c r="L121" i="1" s="1"/>
  <c r="L123" i="1" s="1"/>
  <c r="H179" i="1"/>
  <c r="H181" i="1" s="1"/>
  <c r="H183" i="1" s="1"/>
  <c r="O134" i="1"/>
  <c r="O175" i="1"/>
  <c r="L63" i="1"/>
  <c r="L65" i="1" s="1"/>
  <c r="M63" i="1"/>
  <c r="M65" i="1" s="1"/>
  <c r="J63" i="1"/>
  <c r="J65" i="1" s="1"/>
  <c r="K63" i="1"/>
  <c r="K65" i="1" s="1"/>
  <c r="O72" i="1"/>
  <c r="N71" i="1"/>
  <c r="N16" i="1"/>
  <c r="K134" i="1"/>
  <c r="L136" i="1" s="1"/>
  <c r="L138" i="1" s="1"/>
  <c r="K171" i="1"/>
  <c r="K179" i="1" s="1"/>
  <c r="J136" i="1"/>
  <c r="J138" i="1" s="1"/>
  <c r="I136" i="1"/>
  <c r="I138" i="1" s="1"/>
  <c r="M33" i="1"/>
  <c r="M35" i="1" s="1"/>
  <c r="M16" i="1"/>
  <c r="M70" i="1"/>
  <c r="M76" i="1" s="1"/>
  <c r="J18" i="1"/>
  <c r="J20" i="1" s="1"/>
  <c r="I18" i="1"/>
  <c r="I20" i="1" s="1"/>
  <c r="T18" i="1" l="1"/>
  <c r="T20" i="1" s="1"/>
  <c r="T63" i="1"/>
  <c r="T65" i="1" s="1"/>
  <c r="Q136" i="1"/>
  <c r="Q138" i="1" s="1"/>
  <c r="R149" i="1"/>
  <c r="S18" i="1"/>
  <c r="S20" i="1" s="1"/>
  <c r="S63" i="1"/>
  <c r="S65" i="1" s="1"/>
  <c r="M179" i="1"/>
  <c r="M181" i="1" s="1"/>
  <c r="M183" i="1" s="1"/>
  <c r="N158" i="1"/>
  <c r="N172" i="1" s="1"/>
  <c r="N179" i="1" s="1"/>
  <c r="M164" i="1"/>
  <c r="R63" i="1"/>
  <c r="R65" i="1" s="1"/>
  <c r="R46" i="1"/>
  <c r="R48" i="1" s="1"/>
  <c r="R50" i="1" s="1"/>
  <c r="R76" i="1"/>
  <c r="O76" i="1"/>
  <c r="R18" i="1"/>
  <c r="R20" i="1" s="1"/>
  <c r="R119" i="1"/>
  <c r="T121" i="1" s="1"/>
  <c r="T123" i="1" s="1"/>
  <c r="I78" i="1"/>
  <c r="I80" i="1" s="1"/>
  <c r="I100" i="1" s="1"/>
  <c r="P136" i="1"/>
  <c r="P138" i="1" s="1"/>
  <c r="N63" i="1"/>
  <c r="N65" i="1" s="1"/>
  <c r="P121" i="1"/>
  <c r="P123" i="1" s="1"/>
  <c r="Q121" i="1"/>
  <c r="Q123" i="1" s="1"/>
  <c r="Q149" i="1"/>
  <c r="Q151" i="1" s="1"/>
  <c r="Q153" i="1" s="1"/>
  <c r="Q175" i="1"/>
  <c r="Q179" i="1" s="1"/>
  <c r="O48" i="1"/>
  <c r="O50" i="1" s="1"/>
  <c r="Q48" i="1"/>
  <c r="Q50" i="1" s="1"/>
  <c r="P63" i="1"/>
  <c r="P65" i="1" s="1"/>
  <c r="P151" i="1"/>
  <c r="P153" i="1" s="1"/>
  <c r="Q63" i="1"/>
  <c r="Q65" i="1" s="1"/>
  <c r="O159" i="1"/>
  <c r="P48" i="1"/>
  <c r="P50" i="1" s="1"/>
  <c r="Q18" i="1"/>
  <c r="Q20" i="1" s="1"/>
  <c r="P18" i="1"/>
  <c r="P20" i="1" s="1"/>
  <c r="K136" i="1"/>
  <c r="K138" i="1" s="1"/>
  <c r="J78" i="1"/>
  <c r="J80" i="1" s="1"/>
  <c r="J100" i="1" s="1"/>
  <c r="O151" i="1"/>
  <c r="O153" i="1" s="1"/>
  <c r="N151" i="1"/>
  <c r="N153" i="1" s="1"/>
  <c r="G80" i="1"/>
  <c r="G100" i="1" s="1"/>
  <c r="H80" i="1"/>
  <c r="H100" i="1" s="1"/>
  <c r="N76" i="1"/>
  <c r="N78" i="1" s="1"/>
  <c r="N80" i="1" s="1"/>
  <c r="N100" i="1" s="1"/>
  <c r="K18" i="1"/>
  <c r="K20" i="1" s="1"/>
  <c r="O18" i="1"/>
  <c r="O20" i="1" s="1"/>
  <c r="J181" i="1"/>
  <c r="J183" i="1" s="1"/>
  <c r="M18" i="1"/>
  <c r="M20" i="1" s="1"/>
  <c r="O121" i="1"/>
  <c r="O123" i="1" s="1"/>
  <c r="I181" i="1"/>
  <c r="I183" i="1" s="1"/>
  <c r="L78" i="1"/>
  <c r="L80" i="1" s="1"/>
  <c r="L100" i="1" s="1"/>
  <c r="K78" i="1"/>
  <c r="M121" i="1"/>
  <c r="M123" i="1" s="1"/>
  <c r="N121" i="1"/>
  <c r="N123" i="1" s="1"/>
  <c r="N18" i="1"/>
  <c r="N20" i="1" s="1"/>
  <c r="N136" i="1"/>
  <c r="N138" i="1" s="1"/>
  <c r="L181" i="1"/>
  <c r="L183" i="1" s="1"/>
  <c r="M136" i="1"/>
  <c r="M138" i="1" s="1"/>
  <c r="K181" i="1"/>
  <c r="K183" i="1" s="1"/>
  <c r="O136" i="1"/>
  <c r="O138" i="1" s="1"/>
  <c r="M78" i="1"/>
  <c r="M80" i="1" s="1"/>
  <c r="M100" i="1" s="1"/>
  <c r="M166" i="1" l="1"/>
  <c r="M168" i="1" s="1"/>
  <c r="T78" i="1"/>
  <c r="T80" i="1" s="1"/>
  <c r="T100" i="1" s="1"/>
  <c r="T48" i="1"/>
  <c r="T50" i="1" s="1"/>
  <c r="N164" i="1"/>
  <c r="R179" i="1"/>
  <c r="R164" i="1"/>
  <c r="S164" i="1"/>
  <c r="S78" i="1"/>
  <c r="S80" i="1" s="1"/>
  <c r="S100" i="1" s="1"/>
  <c r="S179" i="1"/>
  <c r="S149" i="1"/>
  <c r="T151" i="1" s="1"/>
  <c r="T153" i="1" s="1"/>
  <c r="S48" i="1"/>
  <c r="S50" i="1" s="1"/>
  <c r="R121" i="1"/>
  <c r="R123" i="1" s="1"/>
  <c r="S121" i="1"/>
  <c r="S123" i="1" s="1"/>
  <c r="N181" i="1"/>
  <c r="N183" i="1" s="1"/>
  <c r="R78" i="1"/>
  <c r="R80" i="1" s="1"/>
  <c r="R100" i="1" s="1"/>
  <c r="R151" i="1"/>
  <c r="R153" i="1" s="1"/>
  <c r="P78" i="1"/>
  <c r="P80" i="1" s="1"/>
  <c r="P100" i="1" s="1"/>
  <c r="O173" i="1"/>
  <c r="O179" i="1" s="1"/>
  <c r="O164" i="1"/>
  <c r="N166" i="1"/>
  <c r="N168" i="1" s="1"/>
  <c r="Q78" i="1"/>
  <c r="Q80" i="1" s="1"/>
  <c r="Q100" i="1" s="1"/>
  <c r="O78" i="1"/>
  <c r="O80" i="1" s="1"/>
  <c r="O100" i="1" s="1"/>
  <c r="K80" i="1"/>
  <c r="K100" i="1" s="1"/>
  <c r="T166" i="1" l="1"/>
  <c r="T168" i="1" s="1"/>
  <c r="T181" i="1"/>
  <c r="T183" i="1" s="1"/>
  <c r="S151" i="1"/>
  <c r="S153" i="1" s="1"/>
  <c r="P166" i="1"/>
  <c r="P168" i="1" s="1"/>
  <c r="S181" i="1"/>
  <c r="S183" i="1" s="1"/>
  <c r="R181" i="1"/>
  <c r="R183" i="1" s="1"/>
  <c r="S166" i="1"/>
  <c r="S168" i="1" s="1"/>
  <c r="R166" i="1"/>
  <c r="R168" i="1" s="1"/>
  <c r="O181" i="1"/>
  <c r="O183" i="1" s="1"/>
  <c r="Q181" i="1"/>
  <c r="Q183" i="1" s="1"/>
  <c r="P181" i="1"/>
  <c r="P183" i="1" s="1"/>
  <c r="O166" i="1"/>
  <c r="O168" i="1" s="1"/>
  <c r="Q166" i="1"/>
  <c r="Q168" i="1" s="1"/>
</calcChain>
</file>

<file path=xl/sharedStrings.xml><?xml version="1.0" encoding="utf-8"?>
<sst xmlns="http://schemas.openxmlformats.org/spreadsheetml/2006/main" count="138" uniqueCount="60">
  <si>
    <t>STATE TEACHERS RETIREMENT SYSTEM OF OHIO</t>
  </si>
  <si>
    <t>DEFERRED INFLOWS</t>
  </si>
  <si>
    <t>ORIGINAL</t>
  </si>
  <si>
    <t>AMOUNT</t>
  </si>
  <si>
    <t>AMORTIZATION</t>
  </si>
  <si>
    <t>DIFFERENCE BETWEEN EXPECTED AND ACTUAL EXPERIENCE</t>
  </si>
  <si>
    <t>TOTAL</t>
  </si>
  <si>
    <t>REMAINING BALANCE</t>
  </si>
  <si>
    <t>ACCUMULATED AMORTIZATION</t>
  </si>
  <si>
    <t>CHANGE IN PROPORTIONATE SHARE</t>
  </si>
  <si>
    <t>TOTAL DEFERRED OUTFLOWS OF RESOURCES</t>
  </si>
  <si>
    <t>CURRENT YEAR EMPLOYER PENSION CONTRIBUTIONS</t>
  </si>
  <si>
    <t>DEFERRED OUTFLOWS</t>
  </si>
  <si>
    <t>TOTAL DEFERRED INFLOWS OF RESOURCES</t>
  </si>
  <si>
    <t>PLAN FISCAL YEAR:</t>
  </si>
  <si>
    <t>REMAINING BALANCE DEFERRED INFLOWS</t>
  </si>
  <si>
    <t>REMAINING BALANCE DEFERRED OUTFLOWS</t>
  </si>
  <si>
    <t>Expected and Actual</t>
  </si>
  <si>
    <t>Projected and Actual</t>
  </si>
  <si>
    <t>Change of</t>
  </si>
  <si>
    <t>Change in</t>
  </si>
  <si>
    <t>Proportionate</t>
  </si>
  <si>
    <t>Employer</t>
  </si>
  <si>
    <t>TOTAL BALANCE DEFERRED OUTFLOWS</t>
  </si>
  <si>
    <t>x,xxx,xxx</t>
  </si>
  <si>
    <t>(A)</t>
  </si>
  <si>
    <t>(B)</t>
  </si>
  <si>
    <t>(C)</t>
  </si>
  <si>
    <t>(D)</t>
  </si>
  <si>
    <t>Notes:</t>
  </si>
  <si>
    <t>Service life (B)</t>
  </si>
  <si>
    <t>Employer Current</t>
  </si>
  <si>
    <t>Year Pension</t>
  </si>
  <si>
    <t>Contributions (C)</t>
  </si>
  <si>
    <t>Share % (A)</t>
  </si>
  <si>
    <t>Fiscal</t>
  </si>
  <si>
    <t>Year</t>
  </si>
  <si>
    <t>Difference Between</t>
  </si>
  <si>
    <t>Average</t>
  </si>
  <si>
    <t>Remaining</t>
  </si>
  <si>
    <t>Experience (D)</t>
  </si>
  <si>
    <t>Assumptions (D)</t>
  </si>
  <si>
    <t>Share (E)</t>
  </si>
  <si>
    <t>(E)</t>
  </si>
  <si>
    <r>
      <rPr>
        <b/>
        <sz val="11"/>
        <color indexed="8"/>
        <rFont val="Calibri"/>
        <family val="2"/>
      </rPr>
      <t>Note</t>
    </r>
    <r>
      <rPr>
        <sz val="11"/>
        <color theme="1"/>
        <rFont val="Calibri"/>
        <family val="2"/>
        <scheme val="minor"/>
      </rPr>
      <t xml:space="preserve"> that the Deferred Outflows and Deferred Inflows for the </t>
    </r>
    <r>
      <rPr>
        <b/>
        <sz val="11"/>
        <color indexed="8"/>
        <rFont val="Calibri"/>
        <family val="2"/>
      </rPr>
      <t>Difference between Projected and Actual Investment</t>
    </r>
  </si>
  <si>
    <t>DIFFERENCE BETWEEN PROJECTED AND ACTUAL INVESTMENT EARNINGS (see note at bottom)</t>
  </si>
  <si>
    <t>(F)</t>
  </si>
  <si>
    <t>Deferred Outflows and Deferred Inflows for the Difference between Projected and Actual Investment:</t>
  </si>
  <si>
    <t>Investment Earnings (D,F)</t>
  </si>
  <si>
    <t>Employers should update their specific employer proportionate share on this template, which can be obtained from the audited Schedule of Employer Allocations. Certain calculations on the "Amortization Schedule" worksheet tab are based on the employer proportionate share percent updated here.</t>
  </si>
  <si>
    <t>The unamortized Deferred Outflows and Deferred Inflows are obtained from STRS Ohio's independent actuary. The STRS Ohio plan level totals should be entered in the balance for each deferred outflow and inflow component except for the Change in Proportionate Share. Calculations on the "Amortization Schedule" worksheet tab are based on the employer proportionate share percent updated in (A). The Remaining Balance on the "Amortization Schedule" worksheet tab after the current fiscal year amortization should match the ending deferred balances on the audited Schedule of Pension Amounts by Employer.</t>
  </si>
  <si>
    <t>GASB 75 DEFERRED OUTFLOWS AND DEFERRED INFLOWS AMORTIZATION TEMPLATE</t>
  </si>
  <si>
    <r>
      <rPr>
        <b/>
        <sz val="11"/>
        <color indexed="8"/>
        <rFont val="Calibri"/>
        <family val="2"/>
      </rPr>
      <t>Earnings</t>
    </r>
    <r>
      <rPr>
        <sz val="11"/>
        <color theme="1"/>
        <rFont val="Calibri"/>
        <family val="2"/>
        <scheme val="minor"/>
      </rPr>
      <t xml:space="preserve"> are to be reported as a net amount per GASB statement 75 para 86. b. (page 35 of the stmt) and have been combined</t>
    </r>
  </si>
  <si>
    <t>in the audited Schedule of OPEB Amounts by Employer</t>
  </si>
  <si>
    <t>Earnings are to be reported as a net amount per GASB Statement 75, paragraph 86(b) on Page 35 of the statement and have been combined in the audited Schedule of OPEB Amounts by Employer.</t>
  </si>
  <si>
    <t xml:space="preserve">Each year, employers will need to calculate and enter their employer specific amount for the change in proportionate share on this template.  </t>
  </si>
  <si>
    <t>for FY 2018-2021, no portion of the employer contribution is allocated to the OPEB plan and therefore no deferred outflow is necessary.</t>
  </si>
  <si>
    <t>CHANGES IN ASSUMPTIONS</t>
  </si>
  <si>
    <r>
      <t xml:space="preserve">The average remaining service life for all deferred outflows and inflows, except for differences between projected and actual investment earnings, is </t>
    </r>
    <r>
      <rPr>
        <b/>
        <sz val="11"/>
        <color theme="1"/>
        <rFont val="Calibri"/>
        <family val="2"/>
        <scheme val="minor"/>
      </rPr>
      <t>eight years for fiscal year 2023 and 2022</t>
    </r>
    <r>
      <rPr>
        <sz val="11"/>
        <color theme="1"/>
        <rFont val="Calibri"/>
        <family val="2"/>
        <scheme val="minor"/>
      </rPr>
      <t xml:space="preserve"> and seven years for fiscal years 2017-2021. The number of average remaining service life years can be obtained from the audited Schedules of Employer Allocations and OPEB Amounts by Employer on Page 56, Note 4. This report is located in Employer Self Service (ESS) under the "GASB Reports" link in the Application Menu. In future years, formulas for amortization on the "Amortization Schedule" worksheet tab may need to be adjusted if the amortization period is less than or exceeds five years. The differences between projected and actual investment earnings are amortized over five years and is included in the amortization calculations on the "Amortization Schedule" worksheet tab.</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</si>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</sst>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00000%"/>
    <numFmt numFmtId="165" formatCode="_(* #,##0.0_);_(* \(#,##0.0\);_(* &quot;-&quot;??_);_(@_)"/>
    <numFmt numFmtId="166" formatCode="_(* #,##0_);_(* \(#,##0\);_(* &quot;-&quot;??_);_(@_)"/>
  </numFmts>
  <fonts count="7" x14ac:knownFonts="1">
    <font>
      <sz val="11"/>
      <color theme="1"/>
      <name val="Calibri"/>
      <family val="2"/>
      <scheme val="minor"/>
    </font>
    <font>
      <b/>
      <sz val="11"/>
      <color indexed="8"/>
      <name val="Calibri"/>
      <family val="2"/>
    </font>
    <font>
      <sz val="8"/>
      <name val="Calibri"/>
      <family val="2"/>
    </font>
    <font>
      <sz val="11"/>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9" tint="-0.24994659260841701"/>
        <bgColor indexed="64"/>
      </patternFill>
    </fill>
    <fill>
      <patternFill patternType="solid">
        <fgColor theme="9" tint="0.599963377788628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3" fillId="0" borderId="0" applyFont="0" applyFill="0" applyBorder="0" applyAlignment="0" applyProtection="0"/>
    <xf numFmtId="9" fontId="3" fillId="0" borderId="0" applyFont="0" applyFill="0" applyBorder="0" applyAlignment="0" applyProtection="0"/>
  </cellStyleXfs>
  <cellXfs count="69">
    <xf numFmtId="0" fontId="0" fillId="0" borderId="0" xfId="0"/>
    <xf numFmtId="0" fontId="5" fillId="0" borderId="0" xfId="0" applyFont="1"/>
    <xf numFmtId="38" fontId="0" fillId="0" borderId="0" xfId="0" applyNumberFormat="1"/>
    <xf numFmtId="38" fontId="5" fillId="0" borderId="0" xfId="0" applyNumberFormat="1" applyFont="1"/>
    <xf numFmtId="164" fontId="3" fillId="0" borderId="0" xfId="2" applyNumberFormat="1" applyFont="1"/>
    <xf numFmtId="165" fontId="3" fillId="0" borderId="0" xfId="1" applyNumberFormat="1" applyFont="1"/>
    <xf numFmtId="166" fontId="3" fillId="0" borderId="0" xfId="1" applyNumberFormat="1" applyFont="1"/>
    <xf numFmtId="166" fontId="5" fillId="0" borderId="0" xfId="1" applyNumberFormat="1" applyFont="1"/>
    <xf numFmtId="166" fontId="3" fillId="0" borderId="0" xfId="1" applyNumberFormat="1" applyFont="1" applyAlignment="1">
      <alignment horizontal="right"/>
    </xf>
    <xf numFmtId="164" fontId="3" fillId="0" borderId="0" xfId="2" applyNumberFormat="1" applyFont="1" applyAlignment="1">
      <alignment horizontal="center"/>
    </xf>
    <xf numFmtId="166" fontId="3" fillId="0" borderId="0" xfId="1" applyNumberFormat="1" applyFont="1" applyAlignment="1">
      <alignment horizontal="center"/>
    </xf>
    <xf numFmtId="164" fontId="3" fillId="0" borderId="0" xfId="2" applyNumberFormat="1" applyFont="1" applyFill="1"/>
    <xf numFmtId="166" fontId="3" fillId="0" borderId="0" xfId="1" applyNumberFormat="1" applyFont="1" applyFill="1"/>
    <xf numFmtId="0" fontId="5" fillId="0" borderId="0" xfId="0" applyFont="1" applyAlignment="1">
      <alignment horizontal="center"/>
    </xf>
    <xf numFmtId="0" fontId="0" fillId="0" borderId="0" xfId="0" applyAlignment="1">
      <alignment vertical="center"/>
    </xf>
    <xf numFmtId="0" fontId="0" fillId="0" borderId="0" xfId="0" applyAlignment="1">
      <alignment horizontal="center" vertical="center"/>
    </xf>
    <xf numFmtId="37" fontId="3" fillId="0" borderId="0" xfId="1" applyNumberFormat="1" applyFont="1" applyFill="1" applyAlignment="1">
      <alignment horizontal="center"/>
    </xf>
    <xf numFmtId="37" fontId="3" fillId="0" borderId="0" xfId="1" applyNumberFormat="1" applyFont="1" applyAlignment="1">
      <alignment horizontal="center"/>
    </xf>
    <xf numFmtId="164" fontId="3" fillId="0" borderId="0" xfId="2" applyNumberFormat="1" applyFont="1" applyAlignment="1">
      <alignment vertical="center"/>
    </xf>
    <xf numFmtId="165" fontId="3" fillId="0" borderId="0" xfId="1" applyNumberFormat="1" applyFont="1" applyAlignment="1">
      <alignment vertical="center"/>
    </xf>
    <xf numFmtId="166" fontId="3" fillId="0" borderId="0" xfId="1" applyNumberFormat="1" applyFont="1" applyAlignment="1">
      <alignment vertical="center"/>
    </xf>
    <xf numFmtId="164" fontId="3" fillId="0" borderId="0" xfId="2" applyNumberFormat="1" applyFont="1" applyAlignment="1">
      <alignment vertical="top"/>
    </xf>
    <xf numFmtId="165" fontId="3" fillId="0" borderId="0" xfId="1" applyNumberFormat="1" applyFont="1" applyAlignment="1">
      <alignment vertical="top"/>
    </xf>
    <xf numFmtId="166" fontId="3" fillId="0" borderId="0" xfId="1" applyNumberFormat="1" applyFont="1" applyAlignment="1">
      <alignment vertical="top"/>
    </xf>
    <xf numFmtId="0" fontId="5" fillId="0" borderId="1" xfId="0" applyFont="1" applyBorder="1"/>
    <xf numFmtId="0" fontId="0" fillId="0" borderId="1" xfId="0" applyBorder="1"/>
    <xf numFmtId="0" fontId="5" fillId="0" borderId="1" xfId="0" applyFont="1" applyBorder="1" applyAlignment="1">
      <alignment horizontal="center"/>
    </xf>
    <xf numFmtId="0" fontId="0" fillId="0" borderId="0" xfId="0" applyAlignment="1">
      <alignment horizontal="right" vertical="top"/>
    </xf>
    <xf numFmtId="164" fontId="5" fillId="2" borderId="2" xfId="2" applyNumberFormat="1" applyFont="1" applyFill="1" applyBorder="1" applyAlignment="1">
      <alignment horizontal="center" vertical="center"/>
    </xf>
    <xf numFmtId="164" fontId="5" fillId="2" borderId="2" xfId="2" applyNumberFormat="1" applyFont="1" applyFill="1" applyBorder="1" applyAlignment="1">
      <alignment horizontal="center"/>
    </xf>
    <xf numFmtId="165" fontId="5" fillId="2" borderId="2" xfId="1" applyNumberFormat="1" applyFont="1" applyFill="1" applyBorder="1" applyAlignment="1">
      <alignment horizontal="center"/>
    </xf>
    <xf numFmtId="164" fontId="5" fillId="2" borderId="3" xfId="2" applyNumberFormat="1" applyFont="1" applyFill="1" applyBorder="1" applyAlignment="1">
      <alignment horizontal="center" vertical="center"/>
    </xf>
    <xf numFmtId="164" fontId="5" fillId="2" borderId="3" xfId="2" applyNumberFormat="1" applyFont="1" applyFill="1" applyBorder="1" applyAlignment="1">
      <alignment horizontal="center"/>
    </xf>
    <xf numFmtId="165" fontId="5" fillId="2" borderId="3" xfId="1" applyNumberFormat="1" applyFont="1" applyFill="1" applyBorder="1" applyAlignment="1">
      <alignment horizontal="center"/>
    </xf>
    <xf numFmtId="164" fontId="5" fillId="2" borderId="4" xfId="2" applyNumberFormat="1" applyFont="1" applyFill="1" applyBorder="1" applyAlignment="1">
      <alignment horizontal="center" vertical="center"/>
    </xf>
    <xf numFmtId="164" fontId="5" fillId="2" borderId="4" xfId="2" applyNumberFormat="1" applyFont="1" applyFill="1" applyBorder="1" applyAlignment="1">
      <alignment horizontal="center"/>
    </xf>
    <xf numFmtId="165" fontId="5" fillId="2" borderId="4" xfId="1" applyNumberFormat="1" applyFont="1" applyFill="1" applyBorder="1" applyAlignment="1">
      <alignment horizontal="center"/>
    </xf>
    <xf numFmtId="166" fontId="5" fillId="2" borderId="2" xfId="1" applyNumberFormat="1" applyFont="1" applyFill="1" applyBorder="1" applyAlignment="1">
      <alignment horizontal="center"/>
    </xf>
    <xf numFmtId="166" fontId="5" fillId="2" borderId="3" xfId="1" applyNumberFormat="1" applyFont="1" applyFill="1" applyBorder="1" applyAlignment="1">
      <alignment horizontal="center"/>
    </xf>
    <xf numFmtId="166" fontId="5" fillId="2" borderId="4" xfId="1" applyNumberFormat="1" applyFont="1" applyFill="1" applyBorder="1" applyAlignment="1">
      <alignment horizontal="center"/>
    </xf>
    <xf numFmtId="0" fontId="0" fillId="0" borderId="0" xfId="0" applyAlignment="1">
      <alignment horizontal="right"/>
    </xf>
    <xf numFmtId="164" fontId="0" fillId="0" borderId="0" xfId="2" applyNumberFormat="1" applyFont="1"/>
    <xf numFmtId="0" fontId="0" fillId="3" borderId="0" xfId="0" applyFill="1"/>
    <xf numFmtId="0" fontId="0" fillId="3" borderId="0" xfId="0" applyFill="1" applyAlignment="1">
      <alignment vertical="center"/>
    </xf>
    <xf numFmtId="38" fontId="0" fillId="4" borderId="0" xfId="0" applyNumberFormat="1" applyFill="1"/>
    <xf numFmtId="0" fontId="0" fillId="4" borderId="0" xfId="0" applyFill="1"/>
    <xf numFmtId="0" fontId="5" fillId="4" borderId="5" xfId="0" applyFont="1" applyFill="1" applyBorder="1" applyAlignment="1">
      <alignment horizontal="left"/>
    </xf>
    <xf numFmtId="0" fontId="5" fillId="4" borderId="5" xfId="0" applyFont="1" applyFill="1" applyBorder="1" applyAlignment="1">
      <alignment horizontal="center"/>
    </xf>
    <xf numFmtId="0" fontId="5" fillId="4" borderId="5" xfId="0" applyFont="1" applyFill="1" applyBorder="1"/>
    <xf numFmtId="0" fontId="0" fillId="3" borderId="1" xfId="0" applyFill="1" applyBorder="1"/>
    <xf numFmtId="0" fontId="0" fillId="3" borderId="1" xfId="0" applyFill="1" applyBorder="1" applyAlignment="1">
      <alignment vertical="center"/>
    </xf>
    <xf numFmtId="166" fontId="0" fillId="0" borderId="0" xfId="0" applyNumberFormat="1"/>
    <xf numFmtId="0" fontId="5" fillId="0" borderId="10" xfId="0" applyFont="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38" fontId="0" fillId="0" borderId="0" xfId="0" applyNumberFormat="1" applyAlignment="1">
      <alignment horizontal="right"/>
    </xf>
    <xf numFmtId="164" fontId="0" fillId="0" borderId="0" xfId="2" applyNumberFormat="1" applyFont="1" applyAlignment="1">
      <alignment horizontal="left" vertical="top" wrapText="1"/>
    </xf>
    <xf numFmtId="164" fontId="3" fillId="0" borderId="0" xfId="2" applyNumberFormat="1" applyFont="1" applyAlignment="1">
      <alignment horizontal="left" vertical="top" wrapText="1"/>
    </xf>
    <xf numFmtId="166" fontId="4" fillId="3" borderId="0" xfId="1" applyNumberFormat="1" applyFont="1" applyFill="1" applyBorder="1" applyAlignment="1">
      <alignment horizontal="center" vertical="center"/>
    </xf>
    <xf numFmtId="166" fontId="4" fillId="3" borderId="0" xfId="1" applyNumberFormat="1" applyFont="1" applyFill="1" applyAlignment="1">
      <alignment horizontal="center" vertical="center"/>
    </xf>
    <xf numFmtId="166" fontId="6" fillId="0" borderId="0" xfId="1" applyNumberFormat="1" applyFont="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6" fillId="0" borderId="0" xfId="0" applyFont="1" applyAlignment="1">
      <alignment horizontal="center"/>
    </xf>
    <xf numFmtId="0" fontId="4" fillId="3" borderId="1" xfId="0" applyFont="1" applyFill="1" applyBorder="1" applyAlignment="1">
      <alignment horizontal="center" vertical="center"/>
    </xf>
    <xf numFmtId="0" fontId="5" fillId="4" borderId="5" xfId="0" applyFont="1" applyFill="1" applyBorder="1" applyAlignment="1">
      <alignment horizontal="left"/>
    </xf>
    <xf numFmtId="0" fontId="4" fillId="3" borderId="1" xfId="0" applyFont="1" applyFill="1" applyBorder="1" applyAlignment="1">
      <alignment horizontal="center"/>
    </xf>
    <xf numFmtId="0" fontId="4" fillId="3" borderId="6" xfId="0" applyFont="1" applyFill="1" applyBorder="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8"/>
  <sheetViews>
    <sheetView tabSelected="1" zoomScaleNormal="100" workbookViewId="0">
      <selection sqref="A1:M1"/>
    </sheetView>
  </sheetViews>
  <sheetFormatPr baseColWidth="10" defaultColWidth="8.5" defaultRowHeight="15" x14ac:dyDescent="0.2"/>
  <cols>
    <col min="2" max="2" width="16.5" style="4" customWidth="1"/>
    <col min="3" max="3" width="15.5" style="5" customWidth="1"/>
    <col min="4" max="4" width="4.33203125" style="4" customWidth="1"/>
    <col min="5" max="5" width="19.5" style="6" bestFit="1" customWidth="1"/>
    <col min="6" max="6" width="23.5" style="6" customWidth="1"/>
    <col min="7" max="7" width="15.5" style="6" customWidth="1"/>
    <col min="8" max="8" width="14.83203125" style="6" customWidth="1"/>
    <col min="9" max="9" width="6.5" style="6" customWidth="1"/>
    <col min="10" max="10" width="20.5" style="6" customWidth="1"/>
    <col min="11" max="11" width="24.5" style="6" customWidth="1"/>
    <col min="12" max="12" width="15.5" style="6" customWidth="1"/>
    <col min="13" max="13" width="14.5" style="6" customWidth="1"/>
    <col min="15" max="15" width="10.5" bestFit="1" customWidth="1"/>
  </cols>
  <sheetData>
    <row r="1" spans="1:15" ht="16" x14ac:dyDescent="0.2">
      <c r="A1" s="60" t="s">
        <v>0</v>
      </c>
      <c r="B1" s="60"/>
      <c r="C1" s="60"/>
      <c r="D1" s="60"/>
      <c r="E1" s="60"/>
      <c r="F1" s="60"/>
      <c r="G1" s="60"/>
      <c r="H1" s="60"/>
      <c r="I1" s="60"/>
      <c r="J1" s="60"/>
      <c r="K1" s="60"/>
      <c r="L1" s="60"/>
      <c r="M1" s="60"/>
    </row>
    <row r="2" spans="1:15" ht="16" x14ac:dyDescent="0.2">
      <c r="A2" s="60" t="s">
        <v>51</v>
      </c>
      <c r="B2" s="60"/>
      <c r="C2" s="60"/>
      <c r="D2" s="60"/>
      <c r="E2" s="60"/>
      <c r="F2" s="60"/>
      <c r="G2" s="60"/>
      <c r="H2" s="60"/>
      <c r="I2" s="60"/>
      <c r="J2" s="60"/>
      <c r="K2" s="60"/>
      <c r="L2" s="60"/>
      <c r="M2" s="60"/>
    </row>
    <row r="4" spans="1:15" s="14" customFormat="1" ht="15" customHeight="1" x14ac:dyDescent="0.2">
      <c r="B4" s="18"/>
      <c r="C4" s="19"/>
      <c r="D4" s="18"/>
      <c r="E4" s="58" t="s">
        <v>12</v>
      </c>
      <c r="F4" s="58"/>
      <c r="G4" s="58"/>
      <c r="H4" s="58"/>
      <c r="I4" s="20"/>
      <c r="J4" s="59" t="s">
        <v>1</v>
      </c>
      <c r="K4" s="59"/>
      <c r="L4" s="59"/>
      <c r="M4" s="59"/>
    </row>
    <row r="5" spans="1:15" x14ac:dyDescent="0.2">
      <c r="A5" s="28"/>
      <c r="B5" s="29" t="s">
        <v>22</v>
      </c>
      <c r="C5" s="30" t="s">
        <v>38</v>
      </c>
      <c r="D5" s="9"/>
      <c r="E5" s="37" t="s">
        <v>37</v>
      </c>
      <c r="F5" s="37" t="s">
        <v>37</v>
      </c>
      <c r="G5" s="37"/>
      <c r="H5" s="37" t="s">
        <v>20</v>
      </c>
      <c r="I5" s="10"/>
      <c r="J5" s="37" t="s">
        <v>37</v>
      </c>
      <c r="K5" s="37" t="s">
        <v>37</v>
      </c>
      <c r="L5" s="37"/>
      <c r="M5" s="37" t="s">
        <v>20</v>
      </c>
    </row>
    <row r="6" spans="1:15" x14ac:dyDescent="0.2">
      <c r="A6" s="31" t="s">
        <v>35</v>
      </c>
      <c r="B6" s="32" t="s">
        <v>21</v>
      </c>
      <c r="C6" s="33" t="s">
        <v>39</v>
      </c>
      <c r="D6" s="9"/>
      <c r="E6" s="38" t="s">
        <v>17</v>
      </c>
      <c r="F6" s="38" t="s">
        <v>18</v>
      </c>
      <c r="G6" s="38" t="s">
        <v>19</v>
      </c>
      <c r="H6" s="38" t="s">
        <v>21</v>
      </c>
      <c r="I6" s="10"/>
      <c r="J6" s="38" t="s">
        <v>17</v>
      </c>
      <c r="K6" s="38" t="s">
        <v>18</v>
      </c>
      <c r="L6" s="38" t="s">
        <v>19</v>
      </c>
      <c r="M6" s="38" t="s">
        <v>21</v>
      </c>
    </row>
    <row r="7" spans="1:15" x14ac:dyDescent="0.2">
      <c r="A7" s="34" t="s">
        <v>36</v>
      </c>
      <c r="B7" s="35" t="s">
        <v>34</v>
      </c>
      <c r="C7" s="36" t="s">
        <v>30</v>
      </c>
      <c r="D7" s="9"/>
      <c r="E7" s="39" t="s">
        <v>40</v>
      </c>
      <c r="F7" s="39" t="s">
        <v>48</v>
      </c>
      <c r="G7" s="39" t="s">
        <v>41</v>
      </c>
      <c r="H7" s="39" t="s">
        <v>42</v>
      </c>
      <c r="I7" s="10"/>
      <c r="J7" s="39" t="s">
        <v>40</v>
      </c>
      <c r="K7" s="39" t="s">
        <v>48</v>
      </c>
      <c r="L7" s="39" t="s">
        <v>41</v>
      </c>
      <c r="M7" s="39" t="s">
        <v>42</v>
      </c>
    </row>
    <row r="8" spans="1:15" x14ac:dyDescent="0.2">
      <c r="A8" s="15"/>
      <c r="E8" s="7"/>
      <c r="F8" s="7"/>
      <c r="G8" s="7"/>
      <c r="H8" s="7"/>
      <c r="J8" s="7"/>
      <c r="K8" s="7"/>
      <c r="L8" s="7"/>
      <c r="M8" s="7"/>
    </row>
    <row r="9" spans="1:15" x14ac:dyDescent="0.2">
      <c r="A9" s="15">
        <v>2017</v>
      </c>
      <c r="B9" s="11">
        <v>1</v>
      </c>
      <c r="C9" s="16">
        <v>7</v>
      </c>
      <c r="D9" s="11"/>
      <c r="E9" s="12">
        <v>262764</v>
      </c>
      <c r="F9" s="12">
        <v>0</v>
      </c>
      <c r="G9" s="6">
        <v>0</v>
      </c>
      <c r="H9" s="12">
        <v>0</v>
      </c>
      <c r="I9" s="12"/>
      <c r="J9" s="12">
        <v>0</v>
      </c>
      <c r="K9" s="12">
        <v>0</v>
      </c>
      <c r="L9" s="6">
        <v>366671</v>
      </c>
      <c r="M9" s="6">
        <v>0</v>
      </c>
    </row>
    <row r="10" spans="1:15" x14ac:dyDescent="0.2">
      <c r="A10" s="15">
        <v>2018</v>
      </c>
      <c r="B10" s="11">
        <v>1</v>
      </c>
      <c r="C10" s="17">
        <v>7</v>
      </c>
      <c r="E10" s="6">
        <v>0</v>
      </c>
      <c r="F10" s="12">
        <v>0</v>
      </c>
      <c r="G10" s="6">
        <v>0</v>
      </c>
      <c r="H10" s="6">
        <v>0</v>
      </c>
      <c r="J10" s="6">
        <v>109227</v>
      </c>
      <c r="K10" s="6">
        <v>0</v>
      </c>
      <c r="L10" s="6">
        <v>2248888</v>
      </c>
      <c r="M10" s="6">
        <v>0</v>
      </c>
    </row>
    <row r="11" spans="1:15" x14ac:dyDescent="0.2">
      <c r="A11" s="15">
        <v>2019</v>
      </c>
      <c r="B11" s="11">
        <v>1</v>
      </c>
      <c r="C11" s="17">
        <v>7</v>
      </c>
      <c r="E11" s="6">
        <v>0</v>
      </c>
      <c r="F11" s="12">
        <v>29044</v>
      </c>
      <c r="G11" s="6">
        <v>40616</v>
      </c>
      <c r="H11" s="6">
        <v>0</v>
      </c>
      <c r="J11" s="6">
        <v>7285</v>
      </c>
      <c r="K11" s="6">
        <v>0</v>
      </c>
      <c r="L11" s="6">
        <v>0</v>
      </c>
      <c r="M11" s="6">
        <v>0</v>
      </c>
    </row>
    <row r="12" spans="1:15" x14ac:dyDescent="0.2">
      <c r="A12" s="15">
        <v>2020</v>
      </c>
      <c r="B12" s="11">
        <v>1</v>
      </c>
      <c r="C12" s="17">
        <v>7</v>
      </c>
      <c r="E12" s="6">
        <v>0</v>
      </c>
      <c r="F12" s="12">
        <v>143887</v>
      </c>
      <c r="G12" s="6">
        <v>0</v>
      </c>
      <c r="H12" s="6">
        <v>0</v>
      </c>
      <c r="J12" s="6">
        <v>329525</v>
      </c>
      <c r="K12" s="6">
        <v>0</v>
      </c>
      <c r="L12" s="6">
        <v>264958</v>
      </c>
      <c r="M12" s="6">
        <v>0</v>
      </c>
    </row>
    <row r="13" spans="1:15" x14ac:dyDescent="0.2">
      <c r="A13" s="15">
        <v>2021</v>
      </c>
      <c r="B13" s="11">
        <v>1</v>
      </c>
      <c r="C13" s="17">
        <v>7</v>
      </c>
      <c r="E13" s="6">
        <v>0</v>
      </c>
      <c r="F13" s="12">
        <v>-834676</v>
      </c>
      <c r="G13" s="6">
        <v>130045</v>
      </c>
      <c r="H13" s="6">
        <v>0</v>
      </c>
      <c r="J13" s="6">
        <v>116611</v>
      </c>
      <c r="K13" s="6">
        <v>0</v>
      </c>
      <c r="L13" s="6">
        <v>0</v>
      </c>
      <c r="M13" s="6">
        <v>0</v>
      </c>
    </row>
    <row r="14" spans="1:15" x14ac:dyDescent="0.2">
      <c r="A14" s="15">
        <v>2022</v>
      </c>
      <c r="B14" s="11">
        <v>1</v>
      </c>
      <c r="C14" s="17">
        <v>8</v>
      </c>
      <c r="E14" s="6">
        <v>0</v>
      </c>
      <c r="F14" s="12">
        <v>603145</v>
      </c>
      <c r="G14" s="6">
        <v>0</v>
      </c>
      <c r="H14" s="6">
        <v>0</v>
      </c>
      <c r="J14" s="6">
        <v>94797</v>
      </c>
      <c r="K14" s="6">
        <v>0</v>
      </c>
      <c r="L14" s="6">
        <v>1131159</v>
      </c>
      <c r="M14" s="6">
        <v>0</v>
      </c>
      <c r="O14" s="51"/>
    </row>
    <row r="15" spans="1:15" x14ac:dyDescent="0.2">
      <c r="A15" s="15">
        <v>2023</v>
      </c>
      <c r="B15" s="11">
        <v>1</v>
      </c>
      <c r="C15" s="17">
        <v>8</v>
      </c>
      <c r="E15" s="6">
        <v>3465</v>
      </c>
      <c r="F15" s="12">
        <v>-66654</v>
      </c>
      <c r="G15" s="6">
        <v>229246</v>
      </c>
      <c r="H15" s="6">
        <v>0</v>
      </c>
      <c r="J15" s="6">
        <v>0</v>
      </c>
      <c r="K15" s="6">
        <v>0</v>
      </c>
      <c r="L15" s="6">
        <v>0</v>
      </c>
      <c r="M15" s="6">
        <v>0</v>
      </c>
      <c r="O15" s="51"/>
    </row>
    <row r="16" spans="1:15" x14ac:dyDescent="0.2">
      <c r="A16" s="15"/>
    </row>
    <row r="17" spans="1:2" x14ac:dyDescent="0.2">
      <c r="A17" s="28"/>
      <c r="B17" s="29" t="s">
        <v>31</v>
      </c>
    </row>
    <row r="18" spans="1:2" x14ac:dyDescent="0.2">
      <c r="A18" s="31" t="s">
        <v>35</v>
      </c>
      <c r="B18" s="32" t="s">
        <v>32</v>
      </c>
    </row>
    <row r="19" spans="1:2" x14ac:dyDescent="0.2">
      <c r="A19" s="34" t="s">
        <v>36</v>
      </c>
      <c r="B19" s="35" t="s">
        <v>33</v>
      </c>
    </row>
    <row r="20" spans="1:2" x14ac:dyDescent="0.2">
      <c r="A20" s="15">
        <v>2017</v>
      </c>
      <c r="B20" s="8" t="s">
        <v>24</v>
      </c>
    </row>
    <row r="21" spans="1:2" x14ac:dyDescent="0.2">
      <c r="A21" s="15">
        <v>2018</v>
      </c>
      <c r="B21" s="8" t="s">
        <v>24</v>
      </c>
    </row>
    <row r="22" spans="1:2" x14ac:dyDescent="0.2">
      <c r="A22" s="15">
        <v>2019</v>
      </c>
      <c r="B22" s="8" t="s">
        <v>24</v>
      </c>
    </row>
    <row r="23" spans="1:2" x14ac:dyDescent="0.2">
      <c r="A23" s="15">
        <v>2020</v>
      </c>
      <c r="B23" s="8" t="s">
        <v>24</v>
      </c>
    </row>
    <row r="24" spans="1:2" x14ac:dyDescent="0.2">
      <c r="A24" s="15">
        <v>2021</v>
      </c>
      <c r="B24" s="8" t="s">
        <v>24</v>
      </c>
    </row>
    <row r="25" spans="1:2" x14ac:dyDescent="0.2">
      <c r="A25" s="15">
        <v>2022</v>
      </c>
      <c r="B25" s="8" t="s">
        <v>24</v>
      </c>
    </row>
    <row r="26" spans="1:2" x14ac:dyDescent="0.2">
      <c r="A26" s="15">
        <v>2023</v>
      </c>
      <c r="B26" s="8" t="s">
        <v>24</v>
      </c>
    </row>
    <row r="27" spans="1:2" x14ac:dyDescent="0.2">
      <c r="A27" s="15">
        <v>2024</v>
      </c>
      <c r="B27" s="8" t="s">
        <v>24</v>
      </c>
    </row>
    <row r="28" spans="1:2" x14ac:dyDescent="0.2">
      <c r="A28" s="15">
        <v>2025</v>
      </c>
      <c r="B28" s="8" t="s">
        <v>24</v>
      </c>
    </row>
    <row r="29" spans="1:2" x14ac:dyDescent="0.2">
      <c r="A29" s="15">
        <v>2026</v>
      </c>
      <c r="B29" s="8" t="s">
        <v>24</v>
      </c>
    </row>
    <row r="30" spans="1:2" x14ac:dyDescent="0.2">
      <c r="A30" s="15">
        <v>2027</v>
      </c>
      <c r="B30" s="8" t="s">
        <v>24</v>
      </c>
    </row>
    <row r="31" spans="1:2" x14ac:dyDescent="0.2">
      <c r="A31" s="15">
        <v>2028</v>
      </c>
      <c r="B31" s="8" t="s">
        <v>24</v>
      </c>
    </row>
    <row r="32" spans="1:2" x14ac:dyDescent="0.2">
      <c r="A32" s="15">
        <v>2029</v>
      </c>
      <c r="B32" s="8" t="s">
        <v>24</v>
      </c>
    </row>
    <row r="33" spans="1:13" x14ac:dyDescent="0.2">
      <c r="A33" s="15">
        <v>2030</v>
      </c>
      <c r="B33" s="8" t="s">
        <v>24</v>
      </c>
    </row>
    <row r="35" spans="1:13" x14ac:dyDescent="0.2">
      <c r="A35" s="1" t="s">
        <v>29</v>
      </c>
    </row>
    <row r="36" spans="1:13" ht="30" customHeight="1" x14ac:dyDescent="0.2">
      <c r="A36" s="27" t="s">
        <v>25</v>
      </c>
      <c r="B36" s="57" t="s">
        <v>49</v>
      </c>
      <c r="C36" s="57"/>
      <c r="D36" s="57"/>
      <c r="E36" s="57"/>
      <c r="F36" s="57"/>
      <c r="G36" s="57"/>
      <c r="H36" s="57"/>
      <c r="I36" s="57"/>
      <c r="J36" s="57"/>
      <c r="K36" s="57"/>
      <c r="L36" s="57"/>
      <c r="M36" s="57"/>
    </row>
    <row r="37" spans="1:13" x14ac:dyDescent="0.2">
      <c r="A37" s="27"/>
      <c r="B37" s="21"/>
      <c r="C37" s="22"/>
      <c r="D37" s="21"/>
      <c r="E37" s="23"/>
      <c r="F37" s="23"/>
      <c r="G37" s="23"/>
      <c r="H37" s="23"/>
      <c r="I37" s="23"/>
      <c r="J37" s="23"/>
      <c r="K37" s="23"/>
      <c r="L37" s="23"/>
      <c r="M37" s="23"/>
    </row>
    <row r="38" spans="1:13" ht="62.25" customHeight="1" x14ac:dyDescent="0.2">
      <c r="A38" s="27" t="s">
        <v>26</v>
      </c>
      <c r="B38" s="56" t="s">
        <v>58</v>
      </c>
      <c r="C38" s="57"/>
      <c r="D38" s="57"/>
      <c r="E38" s="57"/>
      <c r="F38" s="57"/>
      <c r="G38" s="57"/>
      <c r="H38" s="57"/>
      <c r="I38" s="57"/>
      <c r="J38" s="57"/>
      <c r="K38" s="57"/>
      <c r="L38" s="57"/>
      <c r="M38" s="57"/>
    </row>
    <row r="39" spans="1:13" x14ac:dyDescent="0.2">
      <c r="A39" s="27"/>
      <c r="B39" s="21"/>
      <c r="C39" s="22"/>
      <c r="D39" s="21"/>
      <c r="E39" s="23"/>
      <c r="F39" s="23"/>
      <c r="G39" s="23"/>
      <c r="H39" s="23"/>
      <c r="I39" s="23"/>
      <c r="J39" s="23"/>
      <c r="K39" s="23"/>
      <c r="L39" s="23"/>
      <c r="M39" s="23"/>
    </row>
    <row r="40" spans="1:13" x14ac:dyDescent="0.2">
      <c r="A40" s="27" t="s">
        <v>27</v>
      </c>
      <c r="B40" s="56" t="s">
        <v>56</v>
      </c>
      <c r="C40" s="57"/>
      <c r="D40" s="57"/>
      <c r="E40" s="57"/>
      <c r="F40" s="57"/>
      <c r="G40" s="57"/>
      <c r="H40" s="57"/>
      <c r="I40" s="57"/>
      <c r="J40" s="57"/>
      <c r="K40" s="57"/>
      <c r="L40" s="57"/>
      <c r="M40" s="57"/>
    </row>
    <row r="41" spans="1:13" x14ac:dyDescent="0.2">
      <c r="A41" s="27"/>
      <c r="B41" s="21"/>
      <c r="C41" s="22"/>
      <c r="D41" s="21"/>
      <c r="E41" s="23"/>
      <c r="F41" s="23"/>
      <c r="G41" s="23"/>
      <c r="H41" s="23"/>
      <c r="I41" s="23"/>
      <c r="J41" s="23"/>
      <c r="K41" s="23"/>
      <c r="L41" s="23"/>
      <c r="M41" s="23"/>
    </row>
    <row r="42" spans="1:13" ht="45.75" customHeight="1" x14ac:dyDescent="0.2">
      <c r="A42" s="27" t="s">
        <v>28</v>
      </c>
      <c r="B42" s="56" t="s">
        <v>50</v>
      </c>
      <c r="C42" s="57"/>
      <c r="D42" s="57"/>
      <c r="E42" s="57"/>
      <c r="F42" s="57"/>
      <c r="G42" s="57"/>
      <c r="H42" s="57"/>
      <c r="I42" s="57"/>
      <c r="J42" s="57"/>
      <c r="K42" s="57"/>
      <c r="L42" s="57"/>
      <c r="M42" s="57"/>
    </row>
    <row r="44" spans="1:13" x14ac:dyDescent="0.2">
      <c r="A44" s="27" t="s">
        <v>43</v>
      </c>
      <c r="B44" s="41" t="s">
        <v>55</v>
      </c>
    </row>
    <row r="46" spans="1:13" x14ac:dyDescent="0.2">
      <c r="A46" s="40" t="s">
        <v>46</v>
      </c>
      <c r="B46" t="s">
        <v>47</v>
      </c>
    </row>
    <row r="47" spans="1:13" x14ac:dyDescent="0.2">
      <c r="B47" t="s">
        <v>54</v>
      </c>
    </row>
    <row r="48" spans="1:13" x14ac:dyDescent="0.2">
      <c r="B48"/>
    </row>
  </sheetData>
  <mergeCells count="8">
    <mergeCell ref="B40:M40"/>
    <mergeCell ref="B42:M42"/>
    <mergeCell ref="E4:H4"/>
    <mergeCell ref="J4:M4"/>
    <mergeCell ref="A1:M1"/>
    <mergeCell ref="A2:M2"/>
    <mergeCell ref="B38:M38"/>
    <mergeCell ref="B36:M36"/>
  </mergeCells>
  <phoneticPr fontId="2" type="noConversion"/>
  <pageMargins left="0" right="0" top="0" bottom="0" header="0" footer="0"/>
  <pageSetup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91"/>
  <sheetViews>
    <sheetView zoomScale="75" zoomScaleNormal="75" zoomScaleSheetLayoutView="100" workbookViewId="0">
      <selection sqref="A1:O1"/>
    </sheetView>
  </sheetViews>
  <sheetFormatPr baseColWidth="10" defaultColWidth="8.5" defaultRowHeight="15" x14ac:dyDescent="0.2"/>
  <cols>
    <col min="1" max="1" width="3.5" customWidth="1"/>
    <col min="4" max="4" width="11.5" customWidth="1"/>
    <col min="5" max="5" width="15.5" customWidth="1"/>
    <col min="6" max="6" width="12.1640625" customWidth="1"/>
    <col min="7" max="8" width="14.5" customWidth="1"/>
    <col min="9" max="9" width="14.1640625" customWidth="1"/>
    <col min="10" max="10" width="14.33203125" customWidth="1"/>
    <col min="11" max="11" width="14" bestFit="1" customWidth="1"/>
    <col min="12" max="12" width="14.5" bestFit="1" customWidth="1"/>
    <col min="13" max="13" width="13.5" bestFit="1" customWidth="1"/>
    <col min="14" max="14" width="13.5" customWidth="1"/>
    <col min="15" max="15" width="14" customWidth="1"/>
    <col min="16" max="20" width="13.5" customWidth="1"/>
  </cols>
  <sheetData>
    <row r="1" spans="1:20" ht="16" x14ac:dyDescent="0.2">
      <c r="A1" s="64" t="s">
        <v>0</v>
      </c>
      <c r="B1" s="64"/>
      <c r="C1" s="64"/>
      <c r="D1" s="64"/>
      <c r="E1" s="64"/>
      <c r="F1" s="64"/>
      <c r="G1" s="64"/>
      <c r="H1" s="64"/>
      <c r="I1" s="64"/>
      <c r="J1" s="64"/>
      <c r="K1" s="64"/>
      <c r="L1" s="64"/>
      <c r="M1" s="64"/>
      <c r="N1" s="64"/>
      <c r="O1" s="64"/>
    </row>
    <row r="2" spans="1:20" ht="16" x14ac:dyDescent="0.2">
      <c r="A2" s="64" t="s">
        <v>51</v>
      </c>
      <c r="B2" s="64"/>
      <c r="C2" s="64"/>
      <c r="D2" s="64"/>
      <c r="E2" s="64"/>
      <c r="F2" s="64"/>
      <c r="G2" s="64"/>
      <c r="H2" s="64"/>
      <c r="I2" s="64"/>
      <c r="J2" s="64"/>
      <c r="K2" s="64"/>
      <c r="L2" s="64"/>
      <c r="M2" s="64"/>
      <c r="N2" s="64"/>
      <c r="O2" s="64"/>
    </row>
    <row r="3" spans="1:20" ht="9.75" customHeight="1" thickBot="1" x14ac:dyDescent="0.25"/>
    <row r="4" spans="1:20" x14ac:dyDescent="0.2">
      <c r="E4" s="13" t="s">
        <v>2</v>
      </c>
      <c r="G4" s="61" t="s">
        <v>4</v>
      </c>
      <c r="H4" s="62"/>
      <c r="I4" s="62"/>
      <c r="J4" s="62"/>
      <c r="K4" s="62"/>
      <c r="L4" s="62"/>
      <c r="M4" s="62"/>
      <c r="N4" s="62"/>
      <c r="O4" s="62"/>
      <c r="P4" s="62"/>
      <c r="Q4" s="62"/>
      <c r="R4" s="62"/>
      <c r="S4" s="62"/>
      <c r="T4" s="63"/>
    </row>
    <row r="5" spans="1:20" ht="16" thickBot="1" x14ac:dyDescent="0.25">
      <c r="B5" t="s">
        <v>14</v>
      </c>
      <c r="E5" s="13" t="s">
        <v>3</v>
      </c>
      <c r="G5" s="52">
        <v>2017</v>
      </c>
      <c r="H5" s="53">
        <v>2018</v>
      </c>
      <c r="I5" s="53">
        <v>2019</v>
      </c>
      <c r="J5" s="53">
        <v>2020</v>
      </c>
      <c r="K5" s="53">
        <v>2021</v>
      </c>
      <c r="L5" s="53">
        <v>2022</v>
      </c>
      <c r="M5" s="53">
        <v>2023</v>
      </c>
      <c r="N5" s="53">
        <v>2024</v>
      </c>
      <c r="O5" s="53">
        <v>2025</v>
      </c>
      <c r="P5" s="53">
        <v>2026</v>
      </c>
      <c r="Q5" s="53">
        <v>2027</v>
      </c>
      <c r="R5" s="53">
        <v>2028</v>
      </c>
      <c r="S5" s="53">
        <v>2029</v>
      </c>
      <c r="T5" s="54">
        <v>2030</v>
      </c>
    </row>
    <row r="6" spans="1:20" s="43" customFormat="1" ht="15" customHeight="1" x14ac:dyDescent="0.2">
      <c r="A6" s="65" t="s">
        <v>12</v>
      </c>
      <c r="B6" s="65"/>
      <c r="C6" s="65"/>
      <c r="D6" s="65"/>
      <c r="E6" s="65"/>
      <c r="F6" s="65"/>
      <c r="G6" s="65"/>
      <c r="H6" s="65"/>
      <c r="I6" s="65"/>
      <c r="J6" s="65"/>
      <c r="K6" s="65"/>
      <c r="L6" s="65"/>
      <c r="M6" s="65"/>
      <c r="N6" s="65"/>
      <c r="O6" s="65"/>
      <c r="P6" s="50"/>
      <c r="Q6" s="50"/>
      <c r="R6" s="50"/>
      <c r="S6" s="50"/>
      <c r="T6" s="50"/>
    </row>
    <row r="7" spans="1:20" s="45" customFormat="1" x14ac:dyDescent="0.2">
      <c r="A7" s="66" t="s">
        <v>5</v>
      </c>
      <c r="B7" s="66"/>
      <c r="C7" s="66"/>
      <c r="D7" s="66"/>
      <c r="E7" s="66"/>
      <c r="F7" s="66"/>
      <c r="G7" s="66"/>
      <c r="H7" s="66"/>
      <c r="I7" s="66"/>
      <c r="J7" s="66"/>
      <c r="K7" s="66"/>
      <c r="L7" s="66"/>
      <c r="M7" s="66"/>
      <c r="N7" s="66"/>
      <c r="O7" s="66"/>
      <c r="P7" s="44"/>
      <c r="Q7" s="44"/>
      <c r="R7" s="44"/>
      <c r="S7" s="44"/>
      <c r="T7" s="44"/>
    </row>
    <row r="8" spans="1:20" x14ac:dyDescent="0.2">
      <c r="B8">
        <v>2017</v>
      </c>
      <c r="E8" s="2">
        <f>+'Annual Information'!E9*'Annual Information'!$B9</f>
        <v>262764</v>
      </c>
      <c r="F8" s="2"/>
      <c r="G8" s="2">
        <f>ROUND(+$E8/'Annual Information'!$C9,0)</f>
        <v>37538</v>
      </c>
      <c r="H8" s="2">
        <f>ROUND(+$E8/'Annual Information'!$C9,0)</f>
        <v>37538</v>
      </c>
      <c r="I8" s="2">
        <f>ROUND(+$E8/'Annual Information'!$C9,0)</f>
        <v>37538</v>
      </c>
      <c r="J8" s="2">
        <f>ROUND(+$E8/'Annual Information'!$C9,0)</f>
        <v>37538</v>
      </c>
      <c r="K8" s="2">
        <f>ROUND(+$E8/'Annual Information'!$C9,0)</f>
        <v>37538</v>
      </c>
      <c r="L8" s="2">
        <f>ROUND(+$E8/'Annual Information'!$C9,0)</f>
        <v>37538</v>
      </c>
      <c r="M8" s="2">
        <f>+$E8-G8-H8-I8-J8-K8-L8</f>
        <v>37536</v>
      </c>
      <c r="N8" s="2"/>
      <c r="O8" s="2"/>
      <c r="P8" s="2"/>
      <c r="Q8" s="2"/>
      <c r="R8" s="2"/>
      <c r="S8" s="2"/>
      <c r="T8" s="2"/>
    </row>
    <row r="9" spans="1:20" x14ac:dyDescent="0.2">
      <c r="B9">
        <v>2018</v>
      </c>
      <c r="E9" s="2">
        <f>+'Annual Information'!E10*'Annual Information'!$B10</f>
        <v>0</v>
      </c>
      <c r="F9" s="2"/>
      <c r="G9" s="2"/>
      <c r="H9" s="2">
        <f>ROUND(+$E9/'Annual Information'!$C10,0)</f>
        <v>0</v>
      </c>
      <c r="I9" s="2">
        <f>ROUND(+$E9/'Annual Information'!$C10,0)</f>
        <v>0</v>
      </c>
      <c r="J9" s="2">
        <f>ROUND(+$E9/'Annual Information'!$C10,0)</f>
        <v>0</v>
      </c>
      <c r="K9" s="2">
        <f>ROUND(+$E9/'Annual Information'!$C10,0)</f>
        <v>0</v>
      </c>
      <c r="L9" s="2">
        <f>ROUND(+$E9/'Annual Information'!$C10,0)</f>
        <v>0</v>
      </c>
      <c r="M9" s="2">
        <f>ROUND(+$E9/'Annual Information'!$C10,0)</f>
        <v>0</v>
      </c>
      <c r="N9" s="2">
        <f>+$E9-H9-I9-J9-K9-L9-M9</f>
        <v>0</v>
      </c>
      <c r="O9" s="2"/>
      <c r="P9" s="2"/>
      <c r="Q9" s="2"/>
      <c r="R9" s="2"/>
      <c r="S9" s="2"/>
      <c r="T9" s="2"/>
    </row>
    <row r="10" spans="1:20" x14ac:dyDescent="0.2">
      <c r="B10">
        <v>2019</v>
      </c>
      <c r="E10" s="2">
        <f>+'Annual Information'!E11*'Annual Information'!$B11</f>
        <v>0</v>
      </c>
      <c r="F10" s="2"/>
      <c r="G10" s="2"/>
      <c r="H10" s="2"/>
      <c r="I10" s="2">
        <f>ROUND(+$E10/'Annual Information'!$C11,0)</f>
        <v>0</v>
      </c>
      <c r="J10" s="2">
        <f>ROUND(+$E10/'Annual Information'!$C11,0)</f>
        <v>0</v>
      </c>
      <c r="K10" s="2">
        <f>ROUND(+$E10/'Annual Information'!$C11,0)</f>
        <v>0</v>
      </c>
      <c r="L10" s="2">
        <f>ROUND(+$E10/'Annual Information'!$C11,0)</f>
        <v>0</v>
      </c>
      <c r="M10" s="2">
        <f>ROUND(+$E10/'Annual Information'!$C11,0)</f>
        <v>0</v>
      </c>
      <c r="N10" s="2">
        <f>ROUND(+$E10/'Annual Information'!$C11,0)</f>
        <v>0</v>
      </c>
      <c r="O10" s="2">
        <f>+$E10-I10-J10-K10-L10-M10-N10</f>
        <v>0</v>
      </c>
      <c r="P10" s="2"/>
      <c r="Q10" s="2"/>
      <c r="R10" s="2"/>
      <c r="S10" s="2"/>
      <c r="T10" s="2"/>
    </row>
    <row r="11" spans="1:20" x14ac:dyDescent="0.2">
      <c r="B11">
        <v>2020</v>
      </c>
      <c r="E11" s="2">
        <f>+'Annual Information'!E12*'Annual Information'!$B12</f>
        <v>0</v>
      </c>
      <c r="F11" s="2"/>
      <c r="G11" s="2"/>
      <c r="H11" s="2"/>
      <c r="I11" s="2"/>
      <c r="J11" s="2">
        <f>ROUND(+$E11/'Annual Information'!$C12,0)</f>
        <v>0</v>
      </c>
      <c r="K11" s="2">
        <f>ROUND(+$E11/'Annual Information'!$C12,0)</f>
        <v>0</v>
      </c>
      <c r="L11" s="2">
        <f>ROUND(+$E11/'Annual Information'!$C12,0)</f>
        <v>0</v>
      </c>
      <c r="M11" s="2">
        <f>ROUND(+$E11/'Annual Information'!$C12,0)</f>
        <v>0</v>
      </c>
      <c r="N11" s="2">
        <f>ROUND(+$E11/'Annual Information'!$C12,0)</f>
        <v>0</v>
      </c>
      <c r="O11" s="2">
        <f>ROUND(+$E11/'Annual Information'!$C12,0)</f>
        <v>0</v>
      </c>
      <c r="P11" s="2">
        <f>+$E11-J11-K11-L11-M11-N11-O11</f>
        <v>0</v>
      </c>
      <c r="Q11" s="2"/>
      <c r="R11" s="2"/>
      <c r="S11" s="2"/>
      <c r="T11" s="2"/>
    </row>
    <row r="12" spans="1:20" x14ac:dyDescent="0.2">
      <c r="B12">
        <v>2021</v>
      </c>
      <c r="E12" s="2">
        <f>+'Annual Information'!E13*'Annual Information'!$B13</f>
        <v>0</v>
      </c>
      <c r="F12" s="2"/>
      <c r="G12" s="2"/>
      <c r="H12" s="2"/>
      <c r="I12" s="2"/>
      <c r="J12" s="2"/>
      <c r="K12" s="2">
        <f>ROUND(+$E12/'Annual Information'!$C13,0)</f>
        <v>0</v>
      </c>
      <c r="L12" s="2">
        <f>ROUND(+$E12/'Annual Information'!$C13,0)</f>
        <v>0</v>
      </c>
      <c r="M12" s="2">
        <f>ROUND(+$E12/'Annual Information'!$C13,0)</f>
        <v>0</v>
      </c>
      <c r="N12" s="2">
        <f>ROUND(+$E12/'Annual Information'!$C13,0)</f>
        <v>0</v>
      </c>
      <c r="O12" s="2">
        <f>ROUND(+$E12/'Annual Information'!$C13,0)</f>
        <v>0</v>
      </c>
      <c r="P12" s="2">
        <f>ROUND(+$E12/'Annual Information'!$C13,0)</f>
        <v>0</v>
      </c>
      <c r="Q12" s="2">
        <f>+$E12-K12-L12-M12-N12-O12-P12</f>
        <v>0</v>
      </c>
      <c r="R12" s="2"/>
      <c r="S12" s="2"/>
      <c r="T12" s="2"/>
    </row>
    <row r="13" spans="1:20" x14ac:dyDescent="0.2">
      <c r="B13">
        <v>2022</v>
      </c>
      <c r="E13" s="2">
        <f>+'Annual Information'!E14*'Annual Information'!$B14</f>
        <v>0</v>
      </c>
      <c r="F13" s="2"/>
      <c r="G13" s="2"/>
      <c r="H13" s="2"/>
      <c r="I13" s="2"/>
      <c r="J13" s="2"/>
      <c r="K13" s="2"/>
      <c r="L13" s="2">
        <f>ROUND(+$E13/'Annual Information'!$C14,0)</f>
        <v>0</v>
      </c>
      <c r="M13" s="2">
        <f>ROUND(+$E13/'Annual Information'!$C14,0)</f>
        <v>0</v>
      </c>
      <c r="N13" s="2">
        <f>ROUND(+$E13/'Annual Information'!$C14,0)</f>
        <v>0</v>
      </c>
      <c r="O13" s="2">
        <f>ROUND(+$E13/'Annual Information'!$C14,0)</f>
        <v>0</v>
      </c>
      <c r="P13" s="2">
        <f>ROUND(+$E13/'Annual Information'!$C14,0)</f>
        <v>0</v>
      </c>
      <c r="Q13" s="2">
        <f>+$E13-K13-L13-M13-N13-O13-P13</f>
        <v>0</v>
      </c>
      <c r="R13" s="2">
        <f>+$E13-L13-M13-N13-O13-P13-Q13</f>
        <v>0</v>
      </c>
      <c r="S13" s="2">
        <f>+$E13-M13-N13-O13-P13-Q13-R13</f>
        <v>0</v>
      </c>
      <c r="T13" s="2"/>
    </row>
    <row r="14" spans="1:20" x14ac:dyDescent="0.2">
      <c r="B14">
        <v>2023</v>
      </c>
      <c r="E14" s="2">
        <f>+'Annual Information'!E15*'Annual Information'!$B15</f>
        <v>3465</v>
      </c>
      <c r="F14" s="2"/>
      <c r="G14" s="2"/>
      <c r="H14" s="2"/>
      <c r="I14" s="2"/>
      <c r="J14" s="2"/>
      <c r="K14" s="2"/>
      <c r="L14" s="2" t="s">
        <v>59</v>
      </c>
      <c r="M14" s="2">
        <f>ROUND(+$E14/'Annual Information'!$C15,0)</f>
        <v>433</v>
      </c>
      <c r="N14" s="2">
        <f>ROUND(+$E14/'Annual Information'!$C15,0)</f>
        <v>433</v>
      </c>
      <c r="O14" s="2">
        <f>ROUND(+$E14/'Annual Information'!$C15,0)</f>
        <v>433</v>
      </c>
      <c r="P14" s="2">
        <f>ROUND(+$E14/'Annual Information'!$C15,0)</f>
        <v>433</v>
      </c>
      <c r="Q14" s="2">
        <f>ROUND(+$E14/'Annual Information'!$C15,0)</f>
        <v>433</v>
      </c>
      <c r="R14" s="2">
        <f>ROUND(+$E14/'Annual Information'!$C15,0)</f>
        <v>433</v>
      </c>
      <c r="S14" s="2">
        <f>ROUND(+$E14/'Annual Information'!$C15,0)</f>
        <v>433</v>
      </c>
      <c r="T14" s="2">
        <f>+$E14-M14-N14-O14-P14-Q14-R14-S14</f>
        <v>434</v>
      </c>
    </row>
    <row r="15" spans="1:20" x14ac:dyDescent="0.2">
      <c r="E15" s="2"/>
      <c r="F15" s="2"/>
      <c r="G15" s="2"/>
      <c r="H15" s="2"/>
      <c r="I15" s="2"/>
      <c r="J15" s="2"/>
      <c r="K15" s="2"/>
      <c r="L15" s="2"/>
      <c r="M15" s="2"/>
      <c r="N15" s="2"/>
      <c r="O15" s="2"/>
      <c r="P15" s="2"/>
      <c r="Q15" s="2"/>
      <c r="R15" s="2"/>
      <c r="S15" s="2"/>
      <c r="T15" s="2"/>
    </row>
    <row r="16" spans="1:20" x14ac:dyDescent="0.2">
      <c r="B16" t="s">
        <v>6</v>
      </c>
      <c r="E16" s="2">
        <f>SUM(E8:E15)</f>
        <v>266229</v>
      </c>
      <c r="F16" s="2"/>
      <c r="G16" s="2">
        <f t="shared" ref="G16:M16" si="0">SUM(G8:G15)</f>
        <v>37538</v>
      </c>
      <c r="H16" s="2">
        <f t="shared" si="0"/>
        <v>37538</v>
      </c>
      <c r="I16" s="2">
        <f t="shared" si="0"/>
        <v>37538</v>
      </c>
      <c r="J16" s="2">
        <f t="shared" si="0"/>
        <v>37538</v>
      </c>
      <c r="K16" s="2">
        <f t="shared" si="0"/>
        <v>37538</v>
      </c>
      <c r="L16" s="2">
        <f t="shared" si="0"/>
        <v>37538</v>
      </c>
      <c r="M16" s="2">
        <f t="shared" si="0"/>
        <v>37969</v>
      </c>
      <c r="N16" s="2">
        <f t="shared" ref="N16:S16" si="1">SUM(N8:N15)</f>
        <v>433</v>
      </c>
      <c r="O16" s="2">
        <f t="shared" si="1"/>
        <v>433</v>
      </c>
      <c r="P16" s="2">
        <f t="shared" si="1"/>
        <v>433</v>
      </c>
      <c r="Q16" s="2">
        <f t="shared" si="1"/>
        <v>433</v>
      </c>
      <c r="R16" s="2">
        <f t="shared" si="1"/>
        <v>433</v>
      </c>
      <c r="S16" s="2">
        <f t="shared" si="1"/>
        <v>433</v>
      </c>
      <c r="T16" s="2">
        <f t="shared" ref="T16" si="2">SUM(T8:T15)</f>
        <v>434</v>
      </c>
    </row>
    <row r="17" spans="1:20" x14ac:dyDescent="0.2">
      <c r="E17" s="2"/>
      <c r="F17" s="2"/>
      <c r="G17" s="2"/>
      <c r="H17" s="2"/>
      <c r="I17" s="2"/>
      <c r="J17" s="2"/>
      <c r="K17" s="2"/>
      <c r="L17" s="2"/>
      <c r="M17" s="2"/>
      <c r="N17" s="2"/>
      <c r="O17" s="2"/>
      <c r="P17" s="2"/>
      <c r="Q17" s="2"/>
      <c r="R17" s="2"/>
      <c r="S17" s="2"/>
      <c r="T17" s="2"/>
    </row>
    <row r="18" spans="1:20" x14ac:dyDescent="0.2">
      <c r="B18" t="s">
        <v>8</v>
      </c>
      <c r="E18" s="2"/>
      <c r="F18" s="2"/>
      <c r="G18" s="2">
        <f>SUM($F16:G16)</f>
        <v>37538</v>
      </c>
      <c r="H18" s="2">
        <f>SUM($F16:H16)</f>
        <v>75076</v>
      </c>
      <c r="I18" s="2">
        <f>SUM($F16:I16)</f>
        <v>112614</v>
      </c>
      <c r="J18" s="2">
        <f>SUM($F16:J16)</f>
        <v>150152</v>
      </c>
      <c r="K18" s="2">
        <f>SUM($F16:K16)</f>
        <v>187690</v>
      </c>
      <c r="L18" s="2">
        <f>SUM($F16:L16)</f>
        <v>225228</v>
      </c>
      <c r="M18" s="2">
        <f>SUM($F16:M16)</f>
        <v>263197</v>
      </c>
      <c r="N18" s="2">
        <f>SUM($F16:N16)</f>
        <v>263630</v>
      </c>
      <c r="O18" s="2">
        <f>SUM($F16:O16)</f>
        <v>264063</v>
      </c>
      <c r="P18" s="2">
        <f>SUM($F16:P16)</f>
        <v>264496</v>
      </c>
      <c r="Q18" s="2">
        <f>SUM($F16:Q16)</f>
        <v>264929</v>
      </c>
      <c r="R18" s="2">
        <f>SUM($F16:R16)</f>
        <v>265362</v>
      </c>
      <c r="S18" s="2">
        <f>SUM($F16:S16)</f>
        <v>265795</v>
      </c>
      <c r="T18" s="2">
        <f>SUM($F16:T16)</f>
        <v>266229</v>
      </c>
    </row>
    <row r="19" spans="1:20" x14ac:dyDescent="0.2">
      <c r="E19" s="2"/>
      <c r="F19" s="2"/>
      <c r="G19" s="2"/>
      <c r="H19" s="2"/>
      <c r="I19" s="2"/>
      <c r="J19" s="2"/>
      <c r="K19" s="2"/>
      <c r="L19" s="2"/>
      <c r="M19" s="2"/>
      <c r="N19" s="2"/>
      <c r="O19" s="2"/>
      <c r="P19" s="2"/>
      <c r="Q19" s="2"/>
      <c r="R19" s="2"/>
      <c r="S19" s="2"/>
      <c r="T19" s="2"/>
    </row>
    <row r="20" spans="1:20" s="1" customFormat="1" x14ac:dyDescent="0.2">
      <c r="B20" s="1" t="s">
        <v>7</v>
      </c>
      <c r="E20" s="3"/>
      <c r="F20" s="3"/>
      <c r="G20" s="3">
        <f>+E8-G18</f>
        <v>225226</v>
      </c>
      <c r="H20" s="3">
        <f>+E8+E9-H18</f>
        <v>187688</v>
      </c>
      <c r="I20" s="3">
        <f>+E8+E9+E10-I18</f>
        <v>150150</v>
      </c>
      <c r="J20" s="3">
        <f>+E8+E9+E10+E11-J18</f>
        <v>112612</v>
      </c>
      <c r="K20" s="3">
        <f>+E8+E9+E10+E11+E12-K18</f>
        <v>75074</v>
      </c>
      <c r="L20" s="3">
        <f t="shared" ref="L20:M20" si="3">+$E16-L18</f>
        <v>41001</v>
      </c>
      <c r="M20" s="3">
        <f t="shared" si="3"/>
        <v>3032</v>
      </c>
      <c r="N20" s="3">
        <f t="shared" ref="N20:S20" si="4">+$E16-N18</f>
        <v>2599</v>
      </c>
      <c r="O20" s="3">
        <f t="shared" si="4"/>
        <v>2166</v>
      </c>
      <c r="P20" s="3">
        <f t="shared" si="4"/>
        <v>1733</v>
      </c>
      <c r="Q20" s="3">
        <f t="shared" si="4"/>
        <v>1300</v>
      </c>
      <c r="R20" s="3">
        <f t="shared" si="4"/>
        <v>867</v>
      </c>
      <c r="S20" s="3">
        <f t="shared" si="4"/>
        <v>434</v>
      </c>
      <c r="T20" s="3">
        <f t="shared" ref="T20" si="5">+$E16-T18</f>
        <v>0</v>
      </c>
    </row>
    <row r="21" spans="1:20" x14ac:dyDescent="0.2">
      <c r="P21" s="25"/>
      <c r="Q21" s="25"/>
      <c r="R21" s="25"/>
      <c r="S21" s="25"/>
      <c r="T21" s="25"/>
    </row>
    <row r="22" spans="1:20" s="45" customFormat="1" x14ac:dyDescent="0.2">
      <c r="A22" s="66" t="s">
        <v>45</v>
      </c>
      <c r="B22" s="66"/>
      <c r="C22" s="66"/>
      <c r="D22" s="66"/>
      <c r="E22" s="66"/>
      <c r="F22" s="66"/>
      <c r="G22" s="66"/>
      <c r="H22" s="66"/>
      <c r="I22" s="66"/>
      <c r="J22" s="66"/>
      <c r="K22" s="66"/>
      <c r="L22" s="66"/>
      <c r="M22" s="66"/>
      <c r="N22" s="66"/>
      <c r="O22" s="66"/>
      <c r="P22" s="44"/>
      <c r="Q22" s="44"/>
      <c r="R22" s="44"/>
      <c r="S22" s="44"/>
      <c r="T22" s="44"/>
    </row>
    <row r="23" spans="1:20" x14ac:dyDescent="0.2">
      <c r="B23">
        <v>2017</v>
      </c>
      <c r="E23" s="2">
        <v>0</v>
      </c>
      <c r="F23" s="2"/>
      <c r="G23" s="2">
        <v>0</v>
      </c>
      <c r="H23" s="2">
        <v>0</v>
      </c>
      <c r="I23" s="2">
        <v>0</v>
      </c>
      <c r="J23" s="2">
        <v>0</v>
      </c>
      <c r="K23" s="2">
        <v>0</v>
      </c>
      <c r="L23" s="2"/>
      <c r="M23" s="2"/>
      <c r="N23" s="2"/>
      <c r="O23" s="2"/>
      <c r="P23" s="2"/>
      <c r="Q23" s="2"/>
      <c r="R23" s="2"/>
      <c r="S23" s="2"/>
      <c r="T23" s="2"/>
    </row>
    <row r="24" spans="1:20" x14ac:dyDescent="0.2">
      <c r="B24">
        <v>2018</v>
      </c>
      <c r="E24" s="2">
        <v>0</v>
      </c>
      <c r="F24" s="2"/>
      <c r="G24" s="2"/>
      <c r="H24" s="2">
        <v>0</v>
      </c>
      <c r="I24" s="2">
        <v>0</v>
      </c>
      <c r="J24" s="2">
        <v>0</v>
      </c>
      <c r="K24" s="2">
        <v>0</v>
      </c>
      <c r="L24" s="2">
        <v>0</v>
      </c>
      <c r="M24" s="2"/>
      <c r="N24" s="2"/>
      <c r="O24" s="2"/>
      <c r="P24" s="2"/>
      <c r="Q24" s="2"/>
      <c r="R24" s="2"/>
      <c r="S24" s="2"/>
      <c r="T24" s="2"/>
    </row>
    <row r="25" spans="1:20" x14ac:dyDescent="0.2">
      <c r="B25">
        <v>2019</v>
      </c>
      <c r="E25" s="2">
        <f>+'Annual Information'!F11*'Annual Information'!$B11</f>
        <v>29044</v>
      </c>
      <c r="F25" s="2"/>
      <c r="G25" s="2"/>
      <c r="H25" s="2"/>
      <c r="I25" s="2">
        <f>ROUND(+$E25/5,0)</f>
        <v>5809</v>
      </c>
      <c r="J25" s="2">
        <f>ROUND(+$E25/5,0)</f>
        <v>5809</v>
      </c>
      <c r="K25" s="2">
        <f>ROUND(+$E25/5,0)</f>
        <v>5809</v>
      </c>
      <c r="L25" s="2">
        <f>ROUND(+$E25/5,0)</f>
        <v>5809</v>
      </c>
      <c r="M25" s="2">
        <f>+$E25-I25-J25-K25-L25</f>
        <v>5808</v>
      </c>
      <c r="N25" s="2"/>
      <c r="O25" s="2"/>
      <c r="P25" s="2"/>
      <c r="Q25" s="2"/>
      <c r="R25" s="2"/>
      <c r="S25" s="2"/>
      <c r="T25" s="2"/>
    </row>
    <row r="26" spans="1:20" x14ac:dyDescent="0.2">
      <c r="B26">
        <v>2020</v>
      </c>
      <c r="E26" s="2">
        <f>+'Annual Information'!F12*'Annual Information'!$B12</f>
        <v>143887</v>
      </c>
      <c r="F26" s="2"/>
      <c r="G26" s="2"/>
      <c r="H26" s="2"/>
      <c r="I26" s="2"/>
      <c r="J26" s="2">
        <f>ROUND(+$E26/5,0)</f>
        <v>28777</v>
      </c>
      <c r="K26" s="2">
        <f>ROUND(+$E26/5,0)</f>
        <v>28777</v>
      </c>
      <c r="L26" s="2">
        <f>ROUND(+$E26/5,0)</f>
        <v>28777</v>
      </c>
      <c r="M26" s="2">
        <f>ROUND(+$E26/5,0)</f>
        <v>28777</v>
      </c>
      <c r="N26" s="2">
        <f>+$E26-J26-K26-L26-M26</f>
        <v>28779</v>
      </c>
      <c r="O26" s="2"/>
      <c r="P26" s="2"/>
      <c r="Q26" s="2"/>
      <c r="R26" s="2"/>
      <c r="S26" s="2"/>
      <c r="T26" s="2"/>
    </row>
    <row r="27" spans="1:20" x14ac:dyDescent="0.2">
      <c r="B27">
        <v>2021</v>
      </c>
      <c r="E27" s="2">
        <f>+'Annual Information'!F13*'Annual Information'!$B13</f>
        <v>-834676</v>
      </c>
      <c r="F27" s="2"/>
      <c r="G27" s="2"/>
      <c r="H27" s="2"/>
      <c r="I27" s="2"/>
      <c r="J27" s="2"/>
      <c r="K27" s="2">
        <f>ROUND(+$E27/5,0)</f>
        <v>-166935</v>
      </c>
      <c r="L27" s="2">
        <f>ROUND(+$E27/5,0)</f>
        <v>-166935</v>
      </c>
      <c r="M27" s="2">
        <f>ROUND(+$E27/5,0)</f>
        <v>-166935</v>
      </c>
      <c r="N27" s="2">
        <f>ROUND(+$E27/5,0)</f>
        <v>-166935</v>
      </c>
      <c r="O27" s="2">
        <f>+$E27-K27-L27-M27-N27</f>
        <v>-166936</v>
      </c>
      <c r="P27" s="2"/>
      <c r="Q27" s="2"/>
      <c r="R27" s="2"/>
      <c r="S27" s="2"/>
      <c r="T27" s="2"/>
    </row>
    <row r="28" spans="1:20" x14ac:dyDescent="0.2">
      <c r="B28">
        <v>2022</v>
      </c>
      <c r="E28" s="2">
        <f>+'Annual Information'!F14*'Annual Information'!$B14</f>
        <v>603145</v>
      </c>
      <c r="F28" s="2"/>
      <c r="G28" s="2"/>
      <c r="H28" s="2"/>
      <c r="I28" s="2"/>
      <c r="J28" s="2"/>
      <c r="K28" s="2"/>
      <c r="L28" s="2">
        <f>ROUND(+$E28/5,0)</f>
        <v>120629</v>
      </c>
      <c r="M28" s="2">
        <f>ROUND(+$E28/5,0)</f>
        <v>120629</v>
      </c>
      <c r="N28" s="2">
        <f>ROUND(+$E28/5,0)</f>
        <v>120629</v>
      </c>
      <c r="O28" s="2">
        <f>ROUND(+$E28/5,0)</f>
        <v>120629</v>
      </c>
      <c r="P28" s="2">
        <f>+$E28-L28-M28-N28-O28</f>
        <v>120629</v>
      </c>
      <c r="Q28" s="2"/>
      <c r="R28" s="2"/>
      <c r="S28" s="2"/>
      <c r="T28" s="2"/>
    </row>
    <row r="29" spans="1:20" x14ac:dyDescent="0.2">
      <c r="B29">
        <v>2023</v>
      </c>
      <c r="E29" s="2">
        <f>+'Annual Information'!F15*'Annual Information'!$B15</f>
        <v>-66654</v>
      </c>
      <c r="F29" s="2"/>
      <c r="G29" s="2"/>
      <c r="H29" s="2"/>
      <c r="I29" s="2"/>
      <c r="J29" s="2"/>
      <c r="K29" s="2"/>
      <c r="L29" s="2" t="s">
        <v>59</v>
      </c>
      <c r="M29" s="2">
        <f>ROUND(+$E29/5,0)</f>
        <v>-13331</v>
      </c>
      <c r="N29" s="2">
        <f>ROUND(+$E29/5,0)</f>
        <v>-13331</v>
      </c>
      <c r="O29" s="2">
        <f>ROUND(+$E29/5,0)</f>
        <v>-13331</v>
      </c>
      <c r="P29" s="2">
        <f>ROUND(+$E29/5,0)</f>
        <v>-13331</v>
      </c>
      <c r="Q29" s="2">
        <f>+$E29-M29-N29-O29-P29</f>
        <v>-13330</v>
      </c>
      <c r="R29" s="2"/>
      <c r="S29" s="2"/>
      <c r="T29" s="2"/>
    </row>
    <row r="30" spans="1:20" x14ac:dyDescent="0.2">
      <c r="E30" s="2"/>
      <c r="F30" s="2"/>
      <c r="G30" s="2"/>
      <c r="H30" s="2"/>
      <c r="I30" s="2"/>
      <c r="J30" s="2"/>
      <c r="K30" s="2"/>
      <c r="L30" s="2"/>
      <c r="M30" s="2"/>
      <c r="N30" s="2"/>
      <c r="O30" s="2"/>
      <c r="P30" s="2"/>
      <c r="Q30" s="2"/>
      <c r="R30" s="2"/>
      <c r="S30" s="2"/>
      <c r="T30" s="2"/>
    </row>
    <row r="31" spans="1:20" x14ac:dyDescent="0.2">
      <c r="B31" t="s">
        <v>6</v>
      </c>
      <c r="E31" s="2">
        <f>SUM(E25:E30)</f>
        <v>-125254</v>
      </c>
      <c r="F31" s="2"/>
      <c r="G31" s="2">
        <f t="shared" ref="G31:Q31" si="6">SUM(G25:G30)</f>
        <v>0</v>
      </c>
      <c r="H31" s="2">
        <f t="shared" si="6"/>
        <v>0</v>
      </c>
      <c r="I31" s="2">
        <f t="shared" si="6"/>
        <v>5809</v>
      </c>
      <c r="J31" s="2">
        <f t="shared" si="6"/>
        <v>34586</v>
      </c>
      <c r="K31" s="2">
        <f t="shared" si="6"/>
        <v>-132349</v>
      </c>
      <c r="L31" s="2">
        <f t="shared" si="6"/>
        <v>-11720</v>
      </c>
      <c r="M31" s="2">
        <f t="shared" si="6"/>
        <v>-25052</v>
      </c>
      <c r="N31" s="2">
        <f t="shared" si="6"/>
        <v>-30858</v>
      </c>
      <c r="O31" s="2">
        <f t="shared" si="6"/>
        <v>-59638</v>
      </c>
      <c r="P31" s="2">
        <f t="shared" si="6"/>
        <v>107298</v>
      </c>
      <c r="Q31" s="2">
        <f t="shared" si="6"/>
        <v>-13330</v>
      </c>
      <c r="R31" s="2"/>
      <c r="S31" s="2"/>
      <c r="T31" s="2"/>
    </row>
    <row r="32" spans="1:20" x14ac:dyDescent="0.2">
      <c r="E32" s="2"/>
      <c r="F32" s="2"/>
      <c r="G32" s="2"/>
      <c r="H32" s="2"/>
      <c r="I32" s="2"/>
      <c r="J32" s="2"/>
      <c r="K32" s="2"/>
      <c r="L32" s="2"/>
      <c r="M32" s="2"/>
      <c r="N32" s="2"/>
      <c r="O32" s="2"/>
      <c r="P32" s="2"/>
      <c r="Q32" s="2"/>
      <c r="R32" s="2"/>
      <c r="S32" s="2"/>
      <c r="T32" s="2"/>
    </row>
    <row r="33" spans="1:20" x14ac:dyDescent="0.2">
      <c r="B33" t="s">
        <v>8</v>
      </c>
      <c r="E33" s="2"/>
      <c r="F33" s="2"/>
      <c r="G33" s="2">
        <f>SUM($F31:G31)</f>
        <v>0</v>
      </c>
      <c r="H33" s="2">
        <f>SUM($F31:H31)</f>
        <v>0</v>
      </c>
      <c r="I33" s="2">
        <f>SUM($F31:I31)</f>
        <v>5809</v>
      </c>
      <c r="J33" s="2">
        <f>SUM($F31:J31)</f>
        <v>40395</v>
      </c>
      <c r="K33" s="2">
        <f>SUM($F31:K31)</f>
        <v>-91954</v>
      </c>
      <c r="L33" s="2">
        <f>SUM($F31:L31)</f>
        <v>-103674</v>
      </c>
      <c r="M33" s="2">
        <f>SUM($F31:M31)</f>
        <v>-128726</v>
      </c>
      <c r="N33" s="2">
        <f>SUM($F31:N31)</f>
        <v>-159584</v>
      </c>
      <c r="O33" s="2">
        <f>SUM($F31:O31)</f>
        <v>-219222</v>
      </c>
      <c r="P33" s="2">
        <f>SUM($F31:P31)</f>
        <v>-111924</v>
      </c>
      <c r="Q33" s="2">
        <f>SUM($F31:Q31)</f>
        <v>-125254</v>
      </c>
      <c r="R33" s="2"/>
      <c r="S33" s="2"/>
      <c r="T33" s="2"/>
    </row>
    <row r="34" spans="1:20" x14ac:dyDescent="0.2">
      <c r="E34" s="2"/>
      <c r="F34" s="2"/>
      <c r="G34" s="2"/>
      <c r="H34" s="2"/>
      <c r="I34" s="2"/>
      <c r="J34" s="2"/>
      <c r="K34" s="2"/>
      <c r="L34" s="2"/>
      <c r="M34" s="2"/>
      <c r="N34" s="2"/>
      <c r="O34" s="2"/>
      <c r="P34" s="2"/>
      <c r="Q34" s="2"/>
      <c r="R34" s="2"/>
      <c r="S34" s="2"/>
      <c r="T34" s="2"/>
    </row>
    <row r="35" spans="1:20" s="1" customFormat="1" x14ac:dyDescent="0.2">
      <c r="B35" s="1" t="s">
        <v>7</v>
      </c>
      <c r="E35" s="3"/>
      <c r="F35" s="3"/>
      <c r="G35" s="3">
        <f>+C25-G33</f>
        <v>0</v>
      </c>
      <c r="H35" s="3">
        <f>+D25-H33</f>
        <v>0</v>
      </c>
      <c r="I35" s="3">
        <f>+E25-I33</f>
        <v>23235</v>
      </c>
      <c r="J35" s="3">
        <f>+E25+E26-J33</f>
        <v>132536</v>
      </c>
      <c r="K35" s="3">
        <f>+E25+E26+E27-K33</f>
        <v>-569791</v>
      </c>
      <c r="L35" s="3">
        <f t="shared" ref="L35:M35" si="7">+$E31-L33</f>
        <v>-21580</v>
      </c>
      <c r="M35" s="3">
        <f t="shared" si="7"/>
        <v>3472</v>
      </c>
      <c r="N35" s="3">
        <f t="shared" ref="N35:P35" si="8">+$E31-N33</f>
        <v>34330</v>
      </c>
      <c r="O35" s="3">
        <f t="shared" si="8"/>
        <v>93968</v>
      </c>
      <c r="P35" s="3">
        <f t="shared" si="8"/>
        <v>-13330</v>
      </c>
      <c r="Q35" s="3">
        <f>+$E31-Q33</f>
        <v>0</v>
      </c>
      <c r="R35" s="3"/>
      <c r="S35" s="3"/>
      <c r="T35" s="3"/>
    </row>
    <row r="36" spans="1:20" x14ac:dyDescent="0.2">
      <c r="P36" s="25"/>
      <c r="Q36" s="25"/>
      <c r="R36" s="25"/>
      <c r="S36" s="25"/>
      <c r="T36" s="25"/>
    </row>
    <row r="37" spans="1:20" s="45" customFormat="1" x14ac:dyDescent="0.2">
      <c r="A37" s="66" t="s">
        <v>57</v>
      </c>
      <c r="B37" s="66"/>
      <c r="C37" s="66"/>
      <c r="D37" s="66"/>
      <c r="E37" s="66"/>
      <c r="F37" s="66"/>
      <c r="G37" s="66"/>
      <c r="H37" s="66"/>
      <c r="I37" s="66"/>
      <c r="J37" s="66"/>
      <c r="K37" s="66"/>
      <c r="L37" s="66"/>
      <c r="M37" s="66"/>
      <c r="N37" s="66"/>
      <c r="O37" s="66"/>
    </row>
    <row r="38" spans="1:20" x14ac:dyDescent="0.2">
      <c r="B38">
        <v>2017</v>
      </c>
      <c r="E38" s="2">
        <f>+'Annual Information'!G9*'Annual Information'!$B9</f>
        <v>0</v>
      </c>
      <c r="F38" s="2"/>
      <c r="G38" s="2">
        <f>ROUND(+$E38/+'Annual Information'!$C9,0)</f>
        <v>0</v>
      </c>
      <c r="H38" s="2">
        <f>ROUND(+$E38/+'Annual Information'!$C9,0)</f>
        <v>0</v>
      </c>
      <c r="I38" s="2">
        <f>ROUND(+$E38/+'Annual Information'!$C9,0)</f>
        <v>0</v>
      </c>
      <c r="J38" s="2">
        <f>ROUND(+$E38/+'Annual Information'!$C9,0)</f>
        <v>0</v>
      </c>
      <c r="K38" s="2">
        <f>ROUND(+$E38/+'Annual Information'!$C9,0)</f>
        <v>0</v>
      </c>
      <c r="L38" s="2">
        <f>ROUND(+$E38/+'Annual Information'!$C9,0)</f>
        <v>0</v>
      </c>
      <c r="M38" s="2">
        <f>+$E38-G38-H38-I38-J38-K38-L38</f>
        <v>0</v>
      </c>
      <c r="N38" s="2"/>
      <c r="O38" s="2"/>
      <c r="P38" s="2"/>
      <c r="Q38" s="2"/>
      <c r="R38" s="2"/>
      <c r="S38" s="2"/>
      <c r="T38" s="2"/>
    </row>
    <row r="39" spans="1:20" x14ac:dyDescent="0.2">
      <c r="B39">
        <v>2018</v>
      </c>
      <c r="E39" s="2">
        <f>+'Annual Information'!G10*'Annual Information'!$B10</f>
        <v>0</v>
      </c>
      <c r="F39" s="2"/>
      <c r="G39" s="2"/>
      <c r="H39" s="2">
        <f>ROUND(+$E39/+'Annual Information'!$C10,0)</f>
        <v>0</v>
      </c>
      <c r="I39" s="2">
        <f>ROUND(+$E39/+'Annual Information'!$C10,0)</f>
        <v>0</v>
      </c>
      <c r="J39" s="2">
        <f>ROUND(+$E39/+'Annual Information'!$C10,0)</f>
        <v>0</v>
      </c>
      <c r="K39" s="2">
        <f>ROUND(+$E39/+'Annual Information'!$C10,0)</f>
        <v>0</v>
      </c>
      <c r="L39" s="2">
        <f>ROUND(+$E39/+'Annual Information'!$C10,0)</f>
        <v>0</v>
      </c>
      <c r="M39" s="2">
        <f>ROUND(+$E39/+'Annual Information'!$C10,0)</f>
        <v>0</v>
      </c>
      <c r="N39" s="2">
        <f>+$E39-H39-I39-J39-K39-L39-M39</f>
        <v>0</v>
      </c>
      <c r="O39" s="2"/>
      <c r="P39" s="2"/>
      <c r="Q39" s="2"/>
      <c r="R39" s="2"/>
      <c r="S39" s="2"/>
      <c r="T39" s="2"/>
    </row>
    <row r="40" spans="1:20" x14ac:dyDescent="0.2">
      <c r="B40">
        <v>2019</v>
      </c>
      <c r="E40" s="2">
        <f>+'Annual Information'!G11*'Annual Information'!$B11</f>
        <v>40616</v>
      </c>
      <c r="F40" s="2"/>
      <c r="G40" s="2"/>
      <c r="H40" s="2"/>
      <c r="I40" s="2">
        <f>ROUND(+$E40/+'Annual Information'!$C11,0)</f>
        <v>5802</v>
      </c>
      <c r="J40" s="2">
        <f>ROUND(+$E40/+'Annual Information'!$C11,0)</f>
        <v>5802</v>
      </c>
      <c r="K40" s="2">
        <f>ROUND(+$E40/+'Annual Information'!$C11,0)</f>
        <v>5802</v>
      </c>
      <c r="L40" s="2">
        <f>ROUND(+$E40/+'Annual Information'!$C11,0)</f>
        <v>5802</v>
      </c>
      <c r="M40" s="2">
        <f>ROUND(+$E40/+'Annual Information'!$C11,0)</f>
        <v>5802</v>
      </c>
      <c r="N40" s="2">
        <f>ROUND(+$E40/+'Annual Information'!$C11,0)</f>
        <v>5802</v>
      </c>
      <c r="O40" s="2">
        <f>+$E40-I40-J40-K40-L40-M40-N40</f>
        <v>5804</v>
      </c>
      <c r="P40" s="2"/>
      <c r="Q40" s="2"/>
      <c r="R40" s="2"/>
      <c r="S40" s="2"/>
      <c r="T40" s="2"/>
    </row>
    <row r="41" spans="1:20" x14ac:dyDescent="0.2">
      <c r="B41">
        <v>2020</v>
      </c>
      <c r="E41" s="2">
        <f>+'Annual Information'!G12*'Annual Information'!$B12</f>
        <v>0</v>
      </c>
      <c r="F41" s="2"/>
      <c r="G41" s="2"/>
      <c r="H41" s="2"/>
      <c r="I41" s="2"/>
      <c r="J41" s="2">
        <f>ROUND(+$E41/+'Annual Information'!$C12,0)</f>
        <v>0</v>
      </c>
      <c r="K41" s="2">
        <f>ROUND(+$E41/+'Annual Information'!$C12,0)</f>
        <v>0</v>
      </c>
      <c r="L41" s="2">
        <f>ROUND(+$E41/+'Annual Information'!$C12,0)</f>
        <v>0</v>
      </c>
      <c r="M41" s="2">
        <f>ROUND(+$E41/+'Annual Information'!$C12,0)</f>
        <v>0</v>
      </c>
      <c r="N41" s="2">
        <f>ROUND(+$E41/+'Annual Information'!$C12,0)</f>
        <v>0</v>
      </c>
      <c r="O41" s="2">
        <f>ROUND(+$E41/+'Annual Information'!$C12,0)</f>
        <v>0</v>
      </c>
      <c r="P41" s="2">
        <f>+$E41-J41-K41-L41-M41-N41-O41</f>
        <v>0</v>
      </c>
      <c r="Q41" s="2"/>
      <c r="R41" s="2"/>
      <c r="S41" s="2"/>
      <c r="T41" s="2"/>
    </row>
    <row r="42" spans="1:20" x14ac:dyDescent="0.2">
      <c r="B42">
        <v>2021</v>
      </c>
      <c r="E42" s="2">
        <f>+'Annual Information'!G13*'Annual Information'!$B13</f>
        <v>130045</v>
      </c>
      <c r="F42" s="2"/>
      <c r="G42" s="2"/>
      <c r="H42" s="2"/>
      <c r="I42" s="2"/>
      <c r="J42" s="2"/>
      <c r="K42" s="2">
        <f>ROUND(+$E42/+'Annual Information'!$C13,0)</f>
        <v>18578</v>
      </c>
      <c r="L42" s="2">
        <f>ROUND(+$E42/+'Annual Information'!$C13,0)</f>
        <v>18578</v>
      </c>
      <c r="M42" s="2">
        <f>ROUND(+$E42/+'Annual Information'!$C13,0)</f>
        <v>18578</v>
      </c>
      <c r="N42" s="2">
        <f>ROUND(+$E42/+'Annual Information'!$C13,0)</f>
        <v>18578</v>
      </c>
      <c r="O42" s="2">
        <f>ROUND(+$E42/+'Annual Information'!$C13,0)</f>
        <v>18578</v>
      </c>
      <c r="P42" s="2">
        <f>ROUND(+$E42/+'Annual Information'!$C13,0)</f>
        <v>18578</v>
      </c>
      <c r="Q42" s="2">
        <f>+$E42-K42-L42-M42-N42-O42-P42</f>
        <v>18577</v>
      </c>
      <c r="R42" s="2"/>
      <c r="S42" s="2"/>
      <c r="T42" s="2"/>
    </row>
    <row r="43" spans="1:20" x14ac:dyDescent="0.2">
      <c r="B43">
        <v>2022</v>
      </c>
      <c r="E43" s="2">
        <f>+'Annual Information'!G14*'Annual Information'!$B14</f>
        <v>0</v>
      </c>
      <c r="F43" s="2"/>
      <c r="G43" s="2"/>
      <c r="H43" s="2"/>
      <c r="I43" s="2"/>
      <c r="J43" s="2"/>
      <c r="K43" s="2"/>
      <c r="L43" s="2">
        <f>ROUND(+$E43/+'Annual Information'!$C14,0)</f>
        <v>0</v>
      </c>
      <c r="M43" s="2">
        <f>ROUND(+$E43/+'Annual Information'!$C14,0)</f>
        <v>0</v>
      </c>
      <c r="N43" s="2">
        <f>ROUND(+$E43/+'Annual Information'!$C14,0)</f>
        <v>0</v>
      </c>
      <c r="O43" s="2">
        <f>ROUND(+$E43/+'Annual Information'!$C14,0)</f>
        <v>0</v>
      </c>
      <c r="P43" s="2">
        <f>ROUND(+$E43/+'Annual Information'!$C14,0)</f>
        <v>0</v>
      </c>
      <c r="Q43" s="2">
        <f>+$E43-K43-L43-M43-N43-O43-P43</f>
        <v>0</v>
      </c>
      <c r="R43" s="2">
        <f>+$E43-L43-M43-N43-O43-P43-Q43</f>
        <v>0</v>
      </c>
      <c r="S43" s="2">
        <f>+$E43-M43-N43-O43-P43-Q43-R43</f>
        <v>0</v>
      </c>
      <c r="T43" s="2" t="s">
        <v>59</v>
      </c>
    </row>
    <row r="44" spans="1:20" x14ac:dyDescent="0.2">
      <c r="B44">
        <v>2023</v>
      </c>
      <c r="E44" s="2">
        <f>+'Annual Information'!G15*'Annual Information'!$B15</f>
        <v>229246</v>
      </c>
      <c r="F44" s="2"/>
      <c r="G44" s="2"/>
      <c r="H44" s="2"/>
      <c r="I44" s="2"/>
      <c r="J44" s="2"/>
      <c r="K44" s="2"/>
      <c r="L44" s="2" t="s">
        <v>59</v>
      </c>
      <c r="M44" s="2">
        <f>ROUND(+$E44/+'Annual Information'!$C15,0)</f>
        <v>28656</v>
      </c>
      <c r="N44" s="2">
        <f>ROUND(+$E44/+'Annual Information'!$C15,0)</f>
        <v>28656</v>
      </c>
      <c r="O44" s="2">
        <f>ROUND(+$E44/+'Annual Information'!$C15,0)</f>
        <v>28656</v>
      </c>
      <c r="P44" s="2">
        <f>ROUND(+$E44/+'Annual Information'!$C15,0)</f>
        <v>28656</v>
      </c>
      <c r="Q44" s="2">
        <f>ROUND(+$E44/+'Annual Information'!$C15,0)</f>
        <v>28656</v>
      </c>
      <c r="R44" s="2">
        <f>ROUND(+$E44/+'Annual Information'!$C15,0)</f>
        <v>28656</v>
      </c>
      <c r="S44" s="2">
        <f>ROUND(+$E44/+'Annual Information'!$C15,0)</f>
        <v>28656</v>
      </c>
      <c r="T44" s="2">
        <f>+$E44-M44-N44-O44-P44-Q44-R44-S44</f>
        <v>28654</v>
      </c>
    </row>
    <row r="45" spans="1:20" x14ac:dyDescent="0.2">
      <c r="E45" s="2"/>
      <c r="F45" s="2"/>
      <c r="G45" s="2"/>
      <c r="H45" s="2"/>
      <c r="I45" s="2"/>
      <c r="J45" s="2"/>
      <c r="K45" s="2"/>
      <c r="L45" s="2"/>
      <c r="M45" s="2"/>
      <c r="N45" s="2"/>
      <c r="O45" s="2"/>
      <c r="P45" s="2"/>
      <c r="Q45" s="2"/>
      <c r="R45" s="2"/>
      <c r="S45" s="2"/>
      <c r="T45" s="2"/>
    </row>
    <row r="46" spans="1:20" x14ac:dyDescent="0.2">
      <c r="B46" t="s">
        <v>6</v>
      </c>
      <c r="E46" s="2">
        <f>SUM(E38:E45)</f>
        <v>399907</v>
      </c>
      <c r="F46" s="2"/>
      <c r="G46" s="2">
        <f t="shared" ref="G46:S46" si="9">SUM(G38:G45)</f>
        <v>0</v>
      </c>
      <c r="H46" s="2">
        <f t="shared" si="9"/>
        <v>0</v>
      </c>
      <c r="I46" s="2">
        <f t="shared" si="9"/>
        <v>5802</v>
      </c>
      <c r="J46" s="2">
        <f t="shared" si="9"/>
        <v>5802</v>
      </c>
      <c r="K46" s="2">
        <f t="shared" si="9"/>
        <v>24380</v>
      </c>
      <c r="L46" s="2">
        <f t="shared" si="9"/>
        <v>24380</v>
      </c>
      <c r="M46" s="2">
        <f t="shared" si="9"/>
        <v>53036</v>
      </c>
      <c r="N46" s="2">
        <f t="shared" si="9"/>
        <v>53036</v>
      </c>
      <c r="O46" s="2">
        <f t="shared" si="9"/>
        <v>53038</v>
      </c>
      <c r="P46" s="2">
        <f t="shared" si="9"/>
        <v>47234</v>
      </c>
      <c r="Q46" s="2">
        <f t="shared" si="9"/>
        <v>47233</v>
      </c>
      <c r="R46" s="2">
        <f t="shared" si="9"/>
        <v>28656</v>
      </c>
      <c r="S46" s="2">
        <f t="shared" si="9"/>
        <v>28656</v>
      </c>
      <c r="T46" s="2">
        <f t="shared" ref="T46" si="10">SUM(T38:T45)</f>
        <v>28654</v>
      </c>
    </row>
    <row r="47" spans="1:20" x14ac:dyDescent="0.2">
      <c r="E47" s="2"/>
      <c r="F47" s="2"/>
      <c r="G47" s="2"/>
      <c r="H47" s="2"/>
      <c r="I47" s="2"/>
      <c r="J47" s="2"/>
      <c r="K47" s="2"/>
      <c r="L47" s="2"/>
      <c r="M47" s="2"/>
      <c r="N47" s="2"/>
      <c r="O47" s="2"/>
      <c r="P47" s="2"/>
      <c r="Q47" s="2"/>
      <c r="R47" s="2"/>
      <c r="S47" s="2"/>
      <c r="T47" s="2"/>
    </row>
    <row r="48" spans="1:20" x14ac:dyDescent="0.2">
      <c r="B48" t="s">
        <v>8</v>
      </c>
      <c r="E48" s="2"/>
      <c r="F48" s="2"/>
      <c r="G48" s="2">
        <f>SUM($F46:G46)</f>
        <v>0</v>
      </c>
      <c r="H48" s="2">
        <f>SUM($F46:H46)</f>
        <v>0</v>
      </c>
      <c r="I48" s="2">
        <f>SUM($F46:I46)</f>
        <v>5802</v>
      </c>
      <c r="J48" s="2">
        <f>SUM($F46:J46)</f>
        <v>11604</v>
      </c>
      <c r="K48" s="2">
        <f>SUM($F46:K46)</f>
        <v>35984</v>
      </c>
      <c r="L48" s="2">
        <f>SUM($F46:L46)</f>
        <v>60364</v>
      </c>
      <c r="M48" s="2">
        <f>SUM($F46:M46)</f>
        <v>113400</v>
      </c>
      <c r="N48" s="2">
        <f>SUM($F46:N46)</f>
        <v>166436</v>
      </c>
      <c r="O48" s="2">
        <f>SUM($F46:O46)</f>
        <v>219474</v>
      </c>
      <c r="P48" s="2">
        <f>SUM($F46:P46)</f>
        <v>266708</v>
      </c>
      <c r="Q48" s="2">
        <f>SUM($F46:Q46)</f>
        <v>313941</v>
      </c>
      <c r="R48" s="2">
        <f>SUM($F46:R46)</f>
        <v>342597</v>
      </c>
      <c r="S48" s="2">
        <f>SUM($F46:S46)</f>
        <v>371253</v>
      </c>
      <c r="T48" s="2">
        <f>SUM($F46:T46)</f>
        <v>399907</v>
      </c>
    </row>
    <row r="49" spans="1:20" x14ac:dyDescent="0.2">
      <c r="E49" s="2"/>
      <c r="F49" s="2"/>
      <c r="G49" s="2"/>
      <c r="H49" s="2"/>
      <c r="I49" s="2"/>
      <c r="J49" s="2"/>
      <c r="K49" s="2"/>
      <c r="L49" s="2"/>
      <c r="M49" s="2"/>
      <c r="N49" s="2"/>
      <c r="O49" s="2"/>
      <c r="P49" s="2"/>
      <c r="Q49" s="2"/>
      <c r="R49" s="2"/>
      <c r="S49" s="2"/>
      <c r="T49" s="2"/>
    </row>
    <row r="50" spans="1:20" s="1" customFormat="1" x14ac:dyDescent="0.2">
      <c r="B50" s="1" t="s">
        <v>7</v>
      </c>
      <c r="E50" s="3"/>
      <c r="F50" s="3"/>
      <c r="G50" s="3">
        <f>+G48</f>
        <v>0</v>
      </c>
      <c r="H50" s="3">
        <f>+E38+E39-H48</f>
        <v>0</v>
      </c>
      <c r="I50" s="3">
        <f>+E38+E39+E40-I48</f>
        <v>34814</v>
      </c>
      <c r="J50" s="3">
        <f>+E38+E39+E40+E41-J48</f>
        <v>29012</v>
      </c>
      <c r="K50" s="3">
        <f>+E38+E39+E40+E41+E42-K48</f>
        <v>134677</v>
      </c>
      <c r="L50" s="3">
        <f t="shared" ref="L50:M50" si="11">+$E46-L48</f>
        <v>339543</v>
      </c>
      <c r="M50" s="3">
        <f t="shared" si="11"/>
        <v>286507</v>
      </c>
      <c r="N50" s="3">
        <f>+$E46-N48</f>
        <v>233471</v>
      </c>
      <c r="O50" s="3">
        <f>+$E46-O48</f>
        <v>180433</v>
      </c>
      <c r="P50" s="3">
        <f t="shared" ref="P50:Q50" si="12">+$E46-P48</f>
        <v>133199</v>
      </c>
      <c r="Q50" s="3">
        <f t="shared" si="12"/>
        <v>85966</v>
      </c>
      <c r="R50" s="3">
        <f t="shared" ref="R50:S50" si="13">+$E46-R48</f>
        <v>57310</v>
      </c>
      <c r="S50" s="3">
        <f t="shared" si="13"/>
        <v>28654</v>
      </c>
      <c r="T50" s="3">
        <f t="shared" ref="T50" si="14">+$E46-T48</f>
        <v>0</v>
      </c>
    </row>
    <row r="51" spans="1:20" s="1" customFormat="1" x14ac:dyDescent="0.2">
      <c r="E51" s="3"/>
      <c r="F51" s="3"/>
      <c r="G51" s="3"/>
      <c r="H51" s="3"/>
      <c r="I51" s="3"/>
      <c r="J51" s="3"/>
      <c r="K51" s="3"/>
      <c r="L51" s="3"/>
      <c r="M51" s="3"/>
      <c r="N51" s="3"/>
      <c r="O51" s="3"/>
      <c r="P51" s="3"/>
      <c r="Q51" s="3"/>
      <c r="R51" s="3"/>
      <c r="S51" s="3"/>
      <c r="T51" s="3"/>
    </row>
    <row r="52" spans="1:20" s="42" customFormat="1" hidden="1" x14ac:dyDescent="0.2">
      <c r="A52" s="67" t="s">
        <v>12</v>
      </c>
      <c r="B52" s="67"/>
      <c r="C52" s="67"/>
      <c r="D52" s="67"/>
      <c r="E52" s="67"/>
      <c r="F52" s="67"/>
      <c r="G52" s="67"/>
      <c r="H52" s="67"/>
      <c r="I52" s="67"/>
      <c r="J52" s="67"/>
      <c r="K52" s="67"/>
      <c r="L52" s="67"/>
      <c r="M52" s="67"/>
      <c r="N52" s="67"/>
      <c r="O52" s="67"/>
      <c r="P52" s="49"/>
      <c r="Q52" s="49"/>
      <c r="R52" s="49"/>
      <c r="S52" s="49"/>
      <c r="T52" s="49"/>
    </row>
    <row r="53" spans="1:20" s="45" customFormat="1" hidden="1" x14ac:dyDescent="0.2">
      <c r="A53" s="46" t="s">
        <v>9</v>
      </c>
      <c r="B53" s="46"/>
      <c r="C53" s="46"/>
      <c r="D53" s="46"/>
      <c r="E53" s="46"/>
      <c r="F53" s="46"/>
      <c r="G53" s="47">
        <f t="shared" ref="G53:T53" si="15">+G5</f>
        <v>2017</v>
      </c>
      <c r="H53" s="47">
        <f t="shared" si="15"/>
        <v>2018</v>
      </c>
      <c r="I53" s="47">
        <f t="shared" si="15"/>
        <v>2019</v>
      </c>
      <c r="J53" s="47">
        <f t="shared" si="15"/>
        <v>2020</v>
      </c>
      <c r="K53" s="47">
        <f t="shared" si="15"/>
        <v>2021</v>
      </c>
      <c r="L53" s="47">
        <f t="shared" si="15"/>
        <v>2022</v>
      </c>
      <c r="M53" s="47">
        <f t="shared" si="15"/>
        <v>2023</v>
      </c>
      <c r="N53" s="47">
        <f t="shared" si="15"/>
        <v>2024</v>
      </c>
      <c r="O53" s="47">
        <f t="shared" si="15"/>
        <v>2025</v>
      </c>
      <c r="P53" s="47">
        <f t="shared" si="15"/>
        <v>2026</v>
      </c>
      <c r="Q53" s="47">
        <f t="shared" si="15"/>
        <v>2027</v>
      </c>
      <c r="R53" s="47">
        <f t="shared" si="15"/>
        <v>2028</v>
      </c>
      <c r="S53" s="47">
        <f t="shared" si="15"/>
        <v>2029</v>
      </c>
      <c r="T53" s="47">
        <f t="shared" si="15"/>
        <v>2030</v>
      </c>
    </row>
    <row r="54" spans="1:20" hidden="1" x14ac:dyDescent="0.2">
      <c r="B54">
        <v>2017</v>
      </c>
      <c r="E54" s="2">
        <f>+'Annual Information'!H9</f>
        <v>0</v>
      </c>
      <c r="F54" s="2"/>
      <c r="G54" s="2">
        <f>ROUND(+$E54/+'Annual Information'!$C9,0)</f>
        <v>0</v>
      </c>
      <c r="H54" s="2">
        <f>ROUND(+$E54/+'Annual Information'!$C9,0)</f>
        <v>0</v>
      </c>
      <c r="I54" s="2">
        <f>ROUND(+$E54/+'Annual Information'!$C9,0)</f>
        <v>0</v>
      </c>
      <c r="J54" s="2">
        <f>ROUND(+$E54/+'Annual Information'!$C9,0)</f>
        <v>0</v>
      </c>
      <c r="K54" s="2">
        <f>ROUND(+$E54/+'Annual Information'!$C9,0)</f>
        <v>0</v>
      </c>
      <c r="L54" s="2">
        <f>ROUND(+$E54/+'Annual Information'!$C9,0)</f>
        <v>0</v>
      </c>
      <c r="M54" s="2">
        <f>+$E54-G54-H54-I54-J54-K54-L54</f>
        <v>0</v>
      </c>
      <c r="N54" s="2"/>
      <c r="O54" s="2"/>
      <c r="P54" s="2"/>
      <c r="Q54" s="2"/>
      <c r="R54" s="2"/>
      <c r="S54" s="2"/>
      <c r="T54" s="2"/>
    </row>
    <row r="55" spans="1:20" hidden="1" x14ac:dyDescent="0.2">
      <c r="B55">
        <v>2018</v>
      </c>
      <c r="E55" s="2">
        <f>+'Annual Information'!H10</f>
        <v>0</v>
      </c>
      <c r="F55" s="2"/>
      <c r="G55" s="2"/>
      <c r="H55" s="2">
        <f>ROUND(+$E55/+'Annual Information'!$C10,0)</f>
        <v>0</v>
      </c>
      <c r="I55" s="2">
        <f>ROUND(+$E55/+'Annual Information'!$C10,0)</f>
        <v>0</v>
      </c>
      <c r="J55" s="2">
        <f>ROUND(+$E55/+'Annual Information'!$C10,0)</f>
        <v>0</v>
      </c>
      <c r="K55" s="2">
        <f>ROUND(+$E55/+'Annual Information'!$C10,0)</f>
        <v>0</v>
      </c>
      <c r="L55" s="2">
        <f>ROUND(+$E55/+'Annual Information'!$C10,0)</f>
        <v>0</v>
      </c>
      <c r="M55" s="2">
        <f>ROUND(+$E55/+'Annual Information'!$C10,0)</f>
        <v>0</v>
      </c>
      <c r="N55" s="2">
        <f>+$E55-H55-I55-J55-K55-L55-M55</f>
        <v>0</v>
      </c>
      <c r="O55" s="2"/>
      <c r="P55" s="2"/>
      <c r="Q55" s="2"/>
      <c r="R55" s="2"/>
      <c r="S55" s="2"/>
      <c r="T55" s="2"/>
    </row>
    <row r="56" spans="1:20" hidden="1" x14ac:dyDescent="0.2">
      <c r="B56">
        <v>2019</v>
      </c>
      <c r="E56" s="2">
        <f>+'Annual Information'!H11</f>
        <v>0</v>
      </c>
      <c r="F56" s="2"/>
      <c r="G56" s="2"/>
      <c r="H56" s="2"/>
      <c r="I56" s="2">
        <f>ROUND(+$E56/+'Annual Information'!$C11,0)</f>
        <v>0</v>
      </c>
      <c r="J56" s="2">
        <f>ROUND(+$E56/+'Annual Information'!$C11,0)</f>
        <v>0</v>
      </c>
      <c r="K56" s="2">
        <f>ROUND(+$E56/+'Annual Information'!$C11,0)</f>
        <v>0</v>
      </c>
      <c r="L56" s="2">
        <f>ROUND(+$E56/+'Annual Information'!$C11,0)</f>
        <v>0</v>
      </c>
      <c r="M56" s="2">
        <f>ROUND(+$E56/+'Annual Information'!$C11,0)</f>
        <v>0</v>
      </c>
      <c r="N56" s="2">
        <f>ROUND(+$E56/+'Annual Information'!$C11,0)</f>
        <v>0</v>
      </c>
      <c r="O56" s="2">
        <f>+$E56-I56-J56-K56-L56-M56-N56</f>
        <v>0</v>
      </c>
      <c r="P56" s="2"/>
      <c r="Q56" s="2"/>
      <c r="R56" s="2"/>
      <c r="S56" s="2"/>
      <c r="T56" s="2"/>
    </row>
    <row r="57" spans="1:20" hidden="1" x14ac:dyDescent="0.2">
      <c r="B57">
        <v>2020</v>
      </c>
      <c r="E57" s="2">
        <f>+'Annual Information'!H12</f>
        <v>0</v>
      </c>
      <c r="F57" s="2"/>
      <c r="G57" s="2"/>
      <c r="H57" s="2"/>
      <c r="I57" s="2"/>
      <c r="J57" s="2">
        <f>ROUND(+$E57/+'Annual Information'!$C12,0)</f>
        <v>0</v>
      </c>
      <c r="K57" s="2">
        <f>ROUND(+$E57/+'Annual Information'!$C12,0)</f>
        <v>0</v>
      </c>
      <c r="L57" s="2">
        <f>ROUND(+$E57/+'Annual Information'!$C12,0)</f>
        <v>0</v>
      </c>
      <c r="M57" s="2">
        <f>ROUND(+$E57/+'Annual Information'!$C12,0)</f>
        <v>0</v>
      </c>
      <c r="N57" s="2">
        <f>ROUND(+$E57/+'Annual Information'!$C12,0)</f>
        <v>0</v>
      </c>
      <c r="O57" s="2">
        <f>ROUND(+$E57/+'Annual Information'!$C12,0)</f>
        <v>0</v>
      </c>
      <c r="P57" s="2">
        <f>+$E57-J57-K57-L57-M57-N57-O57</f>
        <v>0</v>
      </c>
      <c r="Q57" s="2"/>
      <c r="R57" s="2"/>
      <c r="S57" s="2"/>
      <c r="T57" s="2"/>
    </row>
    <row r="58" spans="1:20" hidden="1" x14ac:dyDescent="0.2">
      <c r="B58">
        <v>2021</v>
      </c>
      <c r="E58" s="2">
        <f>+'Annual Information'!H13</f>
        <v>0</v>
      </c>
      <c r="F58" s="2"/>
      <c r="G58" s="2"/>
      <c r="H58" s="2"/>
      <c r="I58" s="2"/>
      <c r="J58" s="2"/>
      <c r="K58" s="2">
        <f>ROUND(+$E58/+'Annual Information'!$C13,0)</f>
        <v>0</v>
      </c>
      <c r="L58" s="2">
        <f>ROUND(+$E58/+'Annual Information'!$C13,0)</f>
        <v>0</v>
      </c>
      <c r="M58" s="2">
        <f>ROUND(+$E58/+'Annual Information'!$C13,0)</f>
        <v>0</v>
      </c>
      <c r="N58" s="2">
        <f>ROUND(+$E58/+'Annual Information'!$C13,0)</f>
        <v>0</v>
      </c>
      <c r="O58" s="2">
        <f>ROUND(+$E58/+'Annual Information'!$C13,0)</f>
        <v>0</v>
      </c>
      <c r="P58" s="2">
        <f>ROUND(+$E58/+'Annual Information'!$C13,0)</f>
        <v>0</v>
      </c>
      <c r="Q58" s="2">
        <f>+$E58-K58-L58-M58-N58-O58-P58</f>
        <v>0</v>
      </c>
      <c r="R58" s="2"/>
      <c r="S58" s="2"/>
      <c r="T58" s="2"/>
    </row>
    <row r="59" spans="1:20" hidden="1" x14ac:dyDescent="0.2">
      <c r="B59">
        <v>2022</v>
      </c>
      <c r="E59" s="2">
        <f>+'Annual Information'!H14</f>
        <v>0</v>
      </c>
      <c r="F59" s="2"/>
      <c r="G59" s="2"/>
      <c r="H59" s="2"/>
      <c r="I59" s="2"/>
      <c r="J59" s="2"/>
      <c r="K59" s="2"/>
      <c r="L59" s="2">
        <f>ROUND(+$E59/+'Annual Information'!$C14,0)</f>
        <v>0</v>
      </c>
      <c r="M59" s="2">
        <f>ROUND(+$E59/+'Annual Information'!$C14,0)</f>
        <v>0</v>
      </c>
      <c r="N59" s="2">
        <f>ROUND(+$E59/+'Annual Information'!$C14,0)</f>
        <v>0</v>
      </c>
      <c r="O59" s="2">
        <f>ROUND(+$E59/+'Annual Information'!$C14,0)</f>
        <v>0</v>
      </c>
      <c r="P59" s="2">
        <f>ROUND(+$E59/+'Annual Information'!$C14,0)</f>
        <v>0</v>
      </c>
      <c r="Q59" s="2">
        <f>+$E59-K59-L59-M59-N59-O59-P59</f>
        <v>0</v>
      </c>
      <c r="R59" s="2">
        <f>+$E59-L59-M59-N59-O59-P59-Q59</f>
        <v>0</v>
      </c>
      <c r="S59" s="2">
        <f>+$E59-M59-N59-O59-P59-Q59-R59</f>
        <v>0</v>
      </c>
      <c r="T59" s="2">
        <f>+$E59-N59-O59-P59-Q59-R59-S59</f>
        <v>0</v>
      </c>
    </row>
    <row r="60" spans="1:20" hidden="1" x14ac:dyDescent="0.2">
      <c r="E60" s="2"/>
      <c r="F60" s="2"/>
      <c r="G60" s="2"/>
      <c r="H60" s="2"/>
      <c r="I60" s="2"/>
      <c r="J60" s="2"/>
      <c r="K60" s="2"/>
      <c r="L60" s="2"/>
      <c r="M60" s="2"/>
      <c r="N60" s="2"/>
      <c r="O60" s="2"/>
      <c r="P60" s="2"/>
      <c r="Q60" s="2"/>
      <c r="R60" s="2"/>
      <c r="S60" s="2"/>
      <c r="T60" s="2"/>
    </row>
    <row r="61" spans="1:20" hidden="1" x14ac:dyDescent="0.2">
      <c r="B61" t="s">
        <v>6</v>
      </c>
      <c r="E61" s="2">
        <f>SUM(E54:E60)</f>
        <v>0</v>
      </c>
      <c r="F61" s="2"/>
      <c r="G61" s="2">
        <f t="shared" ref="G61:O61" si="16">SUM(G54:G60)</f>
        <v>0</v>
      </c>
      <c r="H61" s="2">
        <f t="shared" si="16"/>
        <v>0</v>
      </c>
      <c r="I61" s="2">
        <f t="shared" si="16"/>
        <v>0</v>
      </c>
      <c r="J61" s="2">
        <f t="shared" si="16"/>
        <v>0</v>
      </c>
      <c r="K61" s="2">
        <f t="shared" si="16"/>
        <v>0</v>
      </c>
      <c r="L61" s="2">
        <f t="shared" si="16"/>
        <v>0</v>
      </c>
      <c r="M61" s="2">
        <f t="shared" si="16"/>
        <v>0</v>
      </c>
      <c r="N61" s="2">
        <f t="shared" si="16"/>
        <v>0</v>
      </c>
      <c r="O61" s="2">
        <f t="shared" si="16"/>
        <v>0</v>
      </c>
      <c r="P61" s="2">
        <f t="shared" ref="P61:Q61" si="17">SUM(P54:P60)</f>
        <v>0</v>
      </c>
      <c r="Q61" s="2">
        <f t="shared" si="17"/>
        <v>0</v>
      </c>
      <c r="R61" s="2">
        <f t="shared" ref="R61:S61" si="18">SUM(R54:R60)</f>
        <v>0</v>
      </c>
      <c r="S61" s="2">
        <f t="shared" si="18"/>
        <v>0</v>
      </c>
      <c r="T61" s="2">
        <f t="shared" ref="T61" si="19">SUM(T54:T60)</f>
        <v>0</v>
      </c>
    </row>
    <row r="62" spans="1:20" hidden="1" x14ac:dyDescent="0.2">
      <c r="E62" s="2"/>
      <c r="F62" s="2"/>
      <c r="G62" s="2"/>
      <c r="H62" s="2"/>
      <c r="I62" s="2"/>
      <c r="J62" s="2"/>
      <c r="K62" s="2"/>
      <c r="L62" s="2"/>
      <c r="M62" s="2"/>
      <c r="N62" s="2"/>
      <c r="O62" s="2"/>
      <c r="P62" s="2"/>
      <c r="Q62" s="2"/>
      <c r="R62" s="2"/>
      <c r="S62" s="2"/>
      <c r="T62" s="2"/>
    </row>
    <row r="63" spans="1:20" hidden="1" x14ac:dyDescent="0.2">
      <c r="B63" t="s">
        <v>8</v>
      </c>
      <c r="E63" s="2"/>
      <c r="F63" s="2"/>
      <c r="G63" s="2">
        <f>SUM($F61:G61)</f>
        <v>0</v>
      </c>
      <c r="H63" s="2">
        <f>SUM($F61:H61)</f>
        <v>0</v>
      </c>
      <c r="I63" s="2">
        <f>SUM($F61:I61)</f>
        <v>0</v>
      </c>
      <c r="J63" s="2">
        <f>SUM($F61:J61)</f>
        <v>0</v>
      </c>
      <c r="K63" s="2">
        <f>SUM($F61:K61)</f>
        <v>0</v>
      </c>
      <c r="L63" s="2">
        <f>SUM($F61:L61)</f>
        <v>0</v>
      </c>
      <c r="M63" s="2">
        <f>SUM($F61:M61)</f>
        <v>0</v>
      </c>
      <c r="N63" s="2">
        <f>SUM($F61:N61)</f>
        <v>0</v>
      </c>
      <c r="O63" s="2">
        <f>SUM($F61:O61)</f>
        <v>0</v>
      </c>
      <c r="P63" s="2">
        <f>SUM($F61:P61)</f>
        <v>0</v>
      </c>
      <c r="Q63" s="2">
        <f>SUM($F61:Q61)</f>
        <v>0</v>
      </c>
      <c r="R63" s="2">
        <f>SUM($F61:R61)</f>
        <v>0</v>
      </c>
      <c r="S63" s="2">
        <f>SUM($F61:S61)</f>
        <v>0</v>
      </c>
      <c r="T63" s="2">
        <f>SUM($F61:T61)</f>
        <v>0</v>
      </c>
    </row>
    <row r="64" spans="1:20" hidden="1" x14ac:dyDescent="0.2">
      <c r="E64" s="2"/>
      <c r="F64" s="2"/>
      <c r="G64" s="2"/>
      <c r="H64" s="2"/>
      <c r="I64" s="2"/>
      <c r="J64" s="2"/>
      <c r="K64" s="2"/>
      <c r="L64" s="2"/>
      <c r="M64" s="2"/>
      <c r="N64" s="2"/>
      <c r="O64" s="2"/>
      <c r="P64" s="2"/>
      <c r="Q64" s="2"/>
      <c r="R64" s="2"/>
      <c r="S64" s="2"/>
      <c r="T64" s="2"/>
    </row>
    <row r="65" spans="1:20" s="1" customFormat="1" hidden="1" x14ac:dyDescent="0.2">
      <c r="B65" s="1" t="s">
        <v>7</v>
      </c>
      <c r="E65" s="3"/>
      <c r="F65" s="3"/>
      <c r="G65" s="3">
        <f>+E54-G63</f>
        <v>0</v>
      </c>
      <c r="H65" s="3">
        <f>+E54+E55-H63</f>
        <v>0</v>
      </c>
      <c r="I65" s="3">
        <f>+E54+E55+E56-I63</f>
        <v>0</v>
      </c>
      <c r="J65" s="3">
        <f>+E54+E55+E56+E57-J63</f>
        <v>0</v>
      </c>
      <c r="K65" s="3">
        <f>+E54+E55+E56+E57+E58-K63</f>
        <v>0</v>
      </c>
      <c r="L65" s="2">
        <f t="shared" ref="L65:M65" si="20">+$E61-L63</f>
        <v>0</v>
      </c>
      <c r="M65" s="2">
        <f t="shared" si="20"/>
        <v>0</v>
      </c>
      <c r="N65" s="2">
        <f>+$E61-N63</f>
        <v>0</v>
      </c>
      <c r="O65" s="2">
        <f>+$E61-O63</f>
        <v>0</v>
      </c>
      <c r="P65" s="2">
        <f t="shared" ref="P65:Q65" si="21">+$E61-P63</f>
        <v>0</v>
      </c>
      <c r="Q65" s="2">
        <f t="shared" si="21"/>
        <v>0</v>
      </c>
      <c r="R65" s="2">
        <f t="shared" ref="R65:S65" si="22">+$E61-R63</f>
        <v>0</v>
      </c>
      <c r="S65" s="2">
        <f t="shared" si="22"/>
        <v>0</v>
      </c>
      <c r="T65" s="2">
        <f t="shared" ref="T65" si="23">+$E61-T63</f>
        <v>0</v>
      </c>
    </row>
    <row r="66" spans="1:20" hidden="1" x14ac:dyDescent="0.2">
      <c r="P66" s="25"/>
      <c r="Q66" s="25"/>
      <c r="R66" s="25"/>
      <c r="S66" s="25"/>
      <c r="T66" s="25"/>
    </row>
    <row r="67" spans="1:20" s="45" customFormat="1" x14ac:dyDescent="0.2">
      <c r="A67" s="66" t="s">
        <v>10</v>
      </c>
      <c r="B67" s="66"/>
      <c r="C67" s="66"/>
      <c r="D67" s="66"/>
      <c r="E67" s="66"/>
      <c r="F67" s="66"/>
      <c r="G67" s="66"/>
      <c r="H67" s="66"/>
      <c r="I67" s="66"/>
      <c r="J67" s="66"/>
      <c r="K67" s="66"/>
      <c r="L67" s="66"/>
      <c r="M67" s="66"/>
      <c r="N67" s="66"/>
      <c r="O67" s="66"/>
    </row>
    <row r="68" spans="1:20" x14ac:dyDescent="0.2">
      <c r="B68">
        <v>2017</v>
      </c>
      <c r="E68" s="2">
        <f>+E8+E38+E54</f>
        <v>262764</v>
      </c>
      <c r="F68" s="2"/>
      <c r="G68" s="2">
        <f>+G8+G23+G38+G54</f>
        <v>37538</v>
      </c>
      <c r="H68" s="2">
        <f>+H8+H23+H38+H54</f>
        <v>37538</v>
      </c>
      <c r="I68" s="2">
        <f t="shared" ref="I68:M68" si="24">+I8+I23+I38+I54</f>
        <v>37538</v>
      </c>
      <c r="J68" s="2">
        <f t="shared" si="24"/>
        <v>37538</v>
      </c>
      <c r="K68" s="2">
        <f t="shared" si="24"/>
        <v>37538</v>
      </c>
      <c r="L68" s="2">
        <f t="shared" si="24"/>
        <v>37538</v>
      </c>
      <c r="M68" s="2">
        <f t="shared" si="24"/>
        <v>37536</v>
      </c>
      <c r="N68" s="2"/>
      <c r="O68" s="2"/>
      <c r="P68" s="2"/>
      <c r="Q68" s="2"/>
      <c r="R68" s="2"/>
      <c r="S68" s="2"/>
      <c r="T68" s="2"/>
    </row>
    <row r="69" spans="1:20" x14ac:dyDescent="0.2">
      <c r="B69">
        <v>2018</v>
      </c>
      <c r="E69" s="2">
        <f>+E9+E39+E55</f>
        <v>0</v>
      </c>
      <c r="F69" s="2"/>
      <c r="G69" s="2"/>
      <c r="H69" s="2">
        <f>+H9+H24+H39+H55</f>
        <v>0</v>
      </c>
      <c r="I69" s="2">
        <f t="shared" ref="I69:N69" si="25">+I9+I24+I39+I55</f>
        <v>0</v>
      </c>
      <c r="J69" s="2">
        <f t="shared" si="25"/>
        <v>0</v>
      </c>
      <c r="K69" s="2">
        <f t="shared" si="25"/>
        <v>0</v>
      </c>
      <c r="L69" s="2">
        <f t="shared" si="25"/>
        <v>0</v>
      </c>
      <c r="M69" s="2">
        <f t="shared" si="25"/>
        <v>0</v>
      </c>
      <c r="N69" s="2">
        <f t="shared" si="25"/>
        <v>0</v>
      </c>
      <c r="O69" s="2"/>
      <c r="P69" s="2"/>
      <c r="Q69" s="2"/>
      <c r="R69" s="2"/>
      <c r="S69" s="2"/>
      <c r="T69" s="2"/>
    </row>
    <row r="70" spans="1:20" x14ac:dyDescent="0.2">
      <c r="B70">
        <v>2019</v>
      </c>
      <c r="E70" s="2">
        <f>+E10+E25+E40+E56</f>
        <v>69660</v>
      </c>
      <c r="F70" s="2"/>
      <c r="G70" s="2"/>
      <c r="H70" s="2"/>
      <c r="I70" s="2">
        <f t="shared" ref="I70:O70" si="26">+I10+I25+I40+I56</f>
        <v>11611</v>
      </c>
      <c r="J70" s="2">
        <f t="shared" si="26"/>
        <v>11611</v>
      </c>
      <c r="K70" s="2">
        <f t="shared" si="26"/>
        <v>11611</v>
      </c>
      <c r="L70" s="2">
        <f t="shared" si="26"/>
        <v>11611</v>
      </c>
      <c r="M70" s="2">
        <f t="shared" si="26"/>
        <v>11610</v>
      </c>
      <c r="N70" s="2">
        <f t="shared" si="26"/>
        <v>5802</v>
      </c>
      <c r="O70" s="2">
        <f t="shared" si="26"/>
        <v>5804</v>
      </c>
      <c r="P70" s="2"/>
      <c r="Q70" s="2"/>
      <c r="R70" s="2"/>
      <c r="S70" s="2"/>
      <c r="T70" s="2"/>
    </row>
    <row r="71" spans="1:20" x14ac:dyDescent="0.2">
      <c r="B71">
        <v>2020</v>
      </c>
      <c r="E71" s="2">
        <f>+E11+E26+E41+E57</f>
        <v>143887</v>
      </c>
      <c r="F71" s="2"/>
      <c r="G71" s="2"/>
      <c r="H71" s="2"/>
      <c r="I71" s="2"/>
      <c r="J71" s="2">
        <f t="shared" ref="J71:P71" si="27">+J11+J26+J41+J57</f>
        <v>28777</v>
      </c>
      <c r="K71" s="2">
        <f t="shared" si="27"/>
        <v>28777</v>
      </c>
      <c r="L71" s="2">
        <f t="shared" si="27"/>
        <v>28777</v>
      </c>
      <c r="M71" s="2">
        <f t="shared" si="27"/>
        <v>28777</v>
      </c>
      <c r="N71" s="2">
        <f t="shared" si="27"/>
        <v>28779</v>
      </c>
      <c r="O71" s="2">
        <f t="shared" si="27"/>
        <v>0</v>
      </c>
      <c r="P71" s="2">
        <f t="shared" si="27"/>
        <v>0</v>
      </c>
      <c r="Q71" s="2"/>
      <c r="R71" s="2"/>
      <c r="S71" s="2"/>
      <c r="T71" s="2"/>
    </row>
    <row r="72" spans="1:20" x14ac:dyDescent="0.2">
      <c r="B72">
        <v>2021</v>
      </c>
      <c r="E72" s="2">
        <f>+E12+E27+E42+E58</f>
        <v>-704631</v>
      </c>
      <c r="F72" s="2"/>
      <c r="G72" s="2"/>
      <c r="H72" s="2"/>
      <c r="I72" s="2"/>
      <c r="J72" s="2"/>
      <c r="K72" s="2">
        <f t="shared" ref="K72:Q72" si="28">+K12+K27+K42+K58</f>
        <v>-148357</v>
      </c>
      <c r="L72" s="2">
        <f t="shared" si="28"/>
        <v>-148357</v>
      </c>
      <c r="M72" s="2">
        <f t="shared" si="28"/>
        <v>-148357</v>
      </c>
      <c r="N72" s="2">
        <f t="shared" si="28"/>
        <v>-148357</v>
      </c>
      <c r="O72" s="2">
        <f t="shared" si="28"/>
        <v>-148358</v>
      </c>
      <c r="P72" s="2">
        <f t="shared" si="28"/>
        <v>18578</v>
      </c>
      <c r="Q72" s="2">
        <f t="shared" si="28"/>
        <v>18577</v>
      </c>
      <c r="R72" s="2"/>
      <c r="S72" s="2"/>
      <c r="T72" s="2"/>
    </row>
    <row r="73" spans="1:20" x14ac:dyDescent="0.2">
      <c r="B73">
        <v>2022</v>
      </c>
      <c r="E73" s="2">
        <f>+E13+E28+E43+E59</f>
        <v>603145</v>
      </c>
      <c r="F73" s="2"/>
      <c r="G73" s="2"/>
      <c r="H73" s="2"/>
      <c r="I73" s="2"/>
      <c r="J73" s="2"/>
      <c r="K73" s="2"/>
      <c r="L73" s="2">
        <f t="shared" ref="L73:S73" si="29">+L13+L28+L43+L59</f>
        <v>120629</v>
      </c>
      <c r="M73" s="2">
        <f t="shared" si="29"/>
        <v>120629</v>
      </c>
      <c r="N73" s="2">
        <f t="shared" si="29"/>
        <v>120629</v>
      </c>
      <c r="O73" s="2">
        <f t="shared" si="29"/>
        <v>120629</v>
      </c>
      <c r="P73" s="2">
        <f t="shared" si="29"/>
        <v>120629</v>
      </c>
      <c r="Q73" s="2">
        <f t="shared" si="29"/>
        <v>0</v>
      </c>
      <c r="R73" s="2">
        <f t="shared" si="29"/>
        <v>0</v>
      </c>
      <c r="S73" s="2">
        <f t="shared" si="29"/>
        <v>0</v>
      </c>
      <c r="T73" s="2"/>
    </row>
    <row r="74" spans="1:20" x14ac:dyDescent="0.2">
      <c r="B74">
        <v>2023</v>
      </c>
      <c r="E74" s="2">
        <f>+E14+E29+E44+E60</f>
        <v>166057</v>
      </c>
      <c r="F74" s="2"/>
      <c r="G74" s="2"/>
      <c r="H74" s="2"/>
      <c r="I74" s="2"/>
      <c r="J74" s="2"/>
      <c r="K74" s="2"/>
      <c r="L74" s="2"/>
      <c r="M74" s="2">
        <f t="shared" ref="M74:T74" si="30">+M14+M29+M44+M60</f>
        <v>15758</v>
      </c>
      <c r="N74" s="2">
        <f t="shared" si="30"/>
        <v>15758</v>
      </c>
      <c r="O74" s="2">
        <f t="shared" si="30"/>
        <v>15758</v>
      </c>
      <c r="P74" s="2">
        <f t="shared" si="30"/>
        <v>15758</v>
      </c>
      <c r="Q74" s="2">
        <f t="shared" si="30"/>
        <v>15759</v>
      </c>
      <c r="R74" s="2">
        <f t="shared" si="30"/>
        <v>29089</v>
      </c>
      <c r="S74" s="2">
        <f t="shared" si="30"/>
        <v>29089</v>
      </c>
      <c r="T74" s="2">
        <f t="shared" si="30"/>
        <v>29088</v>
      </c>
    </row>
    <row r="75" spans="1:20" x14ac:dyDescent="0.2">
      <c r="E75" s="2"/>
      <c r="F75" s="2"/>
      <c r="G75" s="2"/>
      <c r="H75" s="2"/>
      <c r="I75" s="2"/>
      <c r="J75" s="2"/>
      <c r="K75" s="2"/>
      <c r="L75" s="2"/>
      <c r="M75" s="2"/>
      <c r="N75" s="2"/>
      <c r="O75" s="2"/>
      <c r="P75" s="2"/>
      <c r="Q75" s="2"/>
      <c r="R75" s="2"/>
      <c r="S75" s="2"/>
      <c r="T75" s="2"/>
    </row>
    <row r="76" spans="1:20" x14ac:dyDescent="0.2">
      <c r="B76" t="s">
        <v>6</v>
      </c>
      <c r="E76" s="2">
        <f>SUM(E68:E75)</f>
        <v>540882</v>
      </c>
      <c r="F76" s="2"/>
      <c r="G76" s="2">
        <f t="shared" ref="G76:T76" si="31">SUM(G68:G75)</f>
        <v>37538</v>
      </c>
      <c r="H76" s="2">
        <f t="shared" si="31"/>
        <v>37538</v>
      </c>
      <c r="I76" s="2">
        <f t="shared" si="31"/>
        <v>49149</v>
      </c>
      <c r="J76" s="2">
        <f t="shared" si="31"/>
        <v>77926</v>
      </c>
      <c r="K76" s="2">
        <f t="shared" si="31"/>
        <v>-70431</v>
      </c>
      <c r="L76" s="2">
        <f t="shared" si="31"/>
        <v>50198</v>
      </c>
      <c r="M76" s="2">
        <f t="shared" si="31"/>
        <v>65953</v>
      </c>
      <c r="N76" s="2">
        <f t="shared" si="31"/>
        <v>22611</v>
      </c>
      <c r="O76" s="2">
        <f t="shared" si="31"/>
        <v>-6167</v>
      </c>
      <c r="P76" s="2">
        <f t="shared" si="31"/>
        <v>154965</v>
      </c>
      <c r="Q76" s="2">
        <f t="shared" si="31"/>
        <v>34336</v>
      </c>
      <c r="R76" s="2">
        <f t="shared" si="31"/>
        <v>29089</v>
      </c>
      <c r="S76" s="2">
        <f t="shared" si="31"/>
        <v>29089</v>
      </c>
      <c r="T76" s="2">
        <f t="shared" si="31"/>
        <v>29088</v>
      </c>
    </row>
    <row r="77" spans="1:20" x14ac:dyDescent="0.2">
      <c r="E77" s="2"/>
      <c r="F77" s="2"/>
      <c r="G77" s="2"/>
      <c r="H77" s="2"/>
      <c r="I77" s="2"/>
      <c r="J77" s="2"/>
      <c r="K77" s="2"/>
      <c r="L77" s="2"/>
      <c r="M77" s="2"/>
      <c r="N77" s="2"/>
      <c r="O77" s="2"/>
      <c r="P77" s="2"/>
      <c r="Q77" s="2"/>
      <c r="R77" s="2"/>
      <c r="S77" s="2"/>
      <c r="T77" s="2"/>
    </row>
    <row r="78" spans="1:20" x14ac:dyDescent="0.2">
      <c r="B78" t="s">
        <v>8</v>
      </c>
      <c r="E78" s="2"/>
      <c r="F78" s="2"/>
      <c r="G78" s="2">
        <f>SUM($F76:G76)</f>
        <v>37538</v>
      </c>
      <c r="H78" s="2">
        <f>SUM($F76:H76)</f>
        <v>75076</v>
      </c>
      <c r="I78" s="2">
        <f>SUM($F76:I76)</f>
        <v>124225</v>
      </c>
      <c r="J78" s="2">
        <f>SUM($F76:J76)</f>
        <v>202151</v>
      </c>
      <c r="K78" s="2">
        <f>SUM($F76:K76)</f>
        <v>131720</v>
      </c>
      <c r="L78" s="2">
        <f>SUM($F76:L76)</f>
        <v>181918</v>
      </c>
      <c r="M78" s="2">
        <f>SUM($F76:M76)</f>
        <v>247871</v>
      </c>
      <c r="N78" s="2">
        <f>SUM($F76:N76)</f>
        <v>270482</v>
      </c>
      <c r="O78" s="2">
        <f>SUM($F76:O76)</f>
        <v>264315</v>
      </c>
      <c r="P78" s="2">
        <f>SUM($F76:P76)</f>
        <v>419280</v>
      </c>
      <c r="Q78" s="2">
        <f>SUM($F76:Q76)</f>
        <v>453616</v>
      </c>
      <c r="R78" s="2">
        <f>SUM($F76:R76)</f>
        <v>482705</v>
      </c>
      <c r="S78" s="2">
        <f>SUM($F76:S76)</f>
        <v>511794</v>
      </c>
      <c r="T78" s="2">
        <f>SUM($F76:T76)</f>
        <v>540882</v>
      </c>
    </row>
    <row r="79" spans="1:20" x14ac:dyDescent="0.2">
      <c r="E79" s="2"/>
      <c r="F79" s="2"/>
      <c r="G79" s="2"/>
      <c r="H79" s="2"/>
      <c r="I79" s="2"/>
      <c r="J79" s="2"/>
      <c r="K79" s="2"/>
      <c r="L79" s="2"/>
      <c r="M79" s="2"/>
      <c r="N79" s="2"/>
      <c r="O79" s="2"/>
      <c r="P79" s="2"/>
      <c r="Q79" s="2"/>
      <c r="R79" s="2"/>
      <c r="S79" s="2"/>
      <c r="T79" s="2"/>
    </row>
    <row r="80" spans="1:20" s="1" customFormat="1" x14ac:dyDescent="0.2">
      <c r="A80" s="1" t="s">
        <v>16</v>
      </c>
      <c r="E80" s="3"/>
      <c r="F80" s="3"/>
      <c r="G80" s="3">
        <f>+E68-G78</f>
        <v>225226</v>
      </c>
      <c r="H80" s="3">
        <f>+E68-H78</f>
        <v>187688</v>
      </c>
      <c r="I80" s="3">
        <f>+E68+E69+E70-I78</f>
        <v>208199</v>
      </c>
      <c r="J80" s="3">
        <f>+E68+E69+E70+E71-J78</f>
        <v>274160</v>
      </c>
      <c r="K80" s="3">
        <f>+E68+E70+E69+E71+E72-K78</f>
        <v>-360040</v>
      </c>
      <c r="L80" s="3">
        <f t="shared" ref="L80:M80" si="32">+$E76-L78</f>
        <v>358964</v>
      </c>
      <c r="M80" s="3">
        <f t="shared" si="32"/>
        <v>293011</v>
      </c>
      <c r="N80" s="3">
        <f>+$E76-N78</f>
        <v>270400</v>
      </c>
      <c r="O80" s="3">
        <f>+$E76-O78</f>
        <v>276567</v>
      </c>
      <c r="P80" s="3">
        <f t="shared" ref="P80:Q80" si="33">+$E76-P78</f>
        <v>121602</v>
      </c>
      <c r="Q80" s="3">
        <f t="shared" si="33"/>
        <v>87266</v>
      </c>
      <c r="R80" s="3">
        <f t="shared" ref="R80:S80" si="34">+$E76-R78</f>
        <v>58177</v>
      </c>
      <c r="S80" s="3">
        <f t="shared" si="34"/>
        <v>29088</v>
      </c>
      <c r="T80" s="3">
        <f t="shared" ref="T80" si="35">+$E76-T78</f>
        <v>0</v>
      </c>
    </row>
    <row r="81" spans="1:20" x14ac:dyDescent="0.2">
      <c r="P81" s="25"/>
      <c r="Q81" s="25"/>
      <c r="R81" s="25"/>
      <c r="S81" s="25"/>
      <c r="T81" s="25"/>
    </row>
    <row r="82" spans="1:20" s="45" customFormat="1" x14ac:dyDescent="0.2">
      <c r="A82" s="66" t="s">
        <v>11</v>
      </c>
      <c r="B82" s="66"/>
      <c r="C82" s="66"/>
      <c r="D82" s="66"/>
      <c r="E82" s="66"/>
      <c r="F82" s="66"/>
      <c r="G82" s="66"/>
      <c r="H82" s="66"/>
      <c r="I82" s="66"/>
      <c r="J82" s="66"/>
      <c r="K82" s="66"/>
      <c r="L82" s="66"/>
      <c r="M82" s="66"/>
      <c r="N82" s="66"/>
      <c r="O82" s="66"/>
    </row>
    <row r="83" spans="1:20" x14ac:dyDescent="0.2">
      <c r="B83">
        <v>2017</v>
      </c>
      <c r="E83" s="55" t="str">
        <f>+'Annual Information'!B20</f>
        <v>x,xxx,xxx</v>
      </c>
      <c r="F83" s="2"/>
      <c r="G83" s="55" t="str">
        <f>+E83</f>
        <v>x,xxx,xxx</v>
      </c>
      <c r="H83" s="55"/>
      <c r="I83" s="55"/>
      <c r="J83" s="55"/>
      <c r="K83" s="55"/>
      <c r="L83" s="55"/>
      <c r="M83" s="55"/>
      <c r="N83" s="55"/>
      <c r="O83" s="55"/>
      <c r="P83" s="55"/>
      <c r="Q83" s="55"/>
      <c r="R83" s="55"/>
      <c r="S83" s="55"/>
      <c r="T83" s="55"/>
    </row>
    <row r="84" spans="1:20" x14ac:dyDescent="0.2">
      <c r="B84">
        <v>2018</v>
      </c>
      <c r="E84" s="55" t="str">
        <f>+'Annual Information'!B21</f>
        <v>x,xxx,xxx</v>
      </c>
      <c r="F84" s="2"/>
      <c r="G84" s="55"/>
      <c r="H84" s="55" t="str">
        <f>+E84</f>
        <v>x,xxx,xxx</v>
      </c>
      <c r="I84" s="55"/>
      <c r="J84" s="55"/>
      <c r="K84" s="55"/>
      <c r="L84" s="55"/>
      <c r="M84" s="55"/>
      <c r="N84" s="55"/>
      <c r="O84" s="55"/>
      <c r="P84" s="55"/>
      <c r="Q84" s="55"/>
      <c r="R84" s="55"/>
      <c r="S84" s="55"/>
      <c r="T84" s="55"/>
    </row>
    <row r="85" spans="1:20" x14ac:dyDescent="0.2">
      <c r="B85">
        <v>2019</v>
      </c>
      <c r="E85" s="55" t="str">
        <f>+'Annual Information'!B22</f>
        <v>x,xxx,xxx</v>
      </c>
      <c r="F85" s="2"/>
      <c r="G85" s="55"/>
      <c r="H85" s="55"/>
      <c r="I85" s="55" t="str">
        <f>+E85</f>
        <v>x,xxx,xxx</v>
      </c>
      <c r="J85" s="55"/>
      <c r="K85" s="55"/>
      <c r="L85" s="55"/>
      <c r="M85" s="55"/>
      <c r="N85" s="55"/>
      <c r="O85" s="55"/>
      <c r="P85" s="55"/>
      <c r="Q85" s="55"/>
      <c r="R85" s="55"/>
      <c r="S85" s="55"/>
      <c r="T85" s="55"/>
    </row>
    <row r="86" spans="1:20" x14ac:dyDescent="0.2">
      <c r="B86">
        <v>2020</v>
      </c>
      <c r="E86" s="55" t="str">
        <f>+'Annual Information'!B23</f>
        <v>x,xxx,xxx</v>
      </c>
      <c r="F86" s="2"/>
      <c r="G86" s="55"/>
      <c r="H86" s="55"/>
      <c r="I86" s="55"/>
      <c r="J86" s="55" t="str">
        <f>+E86</f>
        <v>x,xxx,xxx</v>
      </c>
      <c r="K86" s="55"/>
      <c r="L86" s="55"/>
      <c r="M86" s="55"/>
      <c r="N86" s="55"/>
      <c r="O86" s="55"/>
      <c r="P86" s="55"/>
      <c r="Q86" s="55"/>
      <c r="R86" s="55"/>
      <c r="S86" s="55"/>
      <c r="T86" s="55"/>
    </row>
    <row r="87" spans="1:20" x14ac:dyDescent="0.2">
      <c r="B87">
        <v>2021</v>
      </c>
      <c r="E87" s="55" t="str">
        <f>+'Annual Information'!B24</f>
        <v>x,xxx,xxx</v>
      </c>
      <c r="F87" s="2"/>
      <c r="G87" s="55"/>
      <c r="H87" s="55"/>
      <c r="I87" s="55"/>
      <c r="J87" s="55"/>
      <c r="K87" s="55" t="str">
        <f>+E87</f>
        <v>x,xxx,xxx</v>
      </c>
      <c r="L87" s="55"/>
      <c r="M87" s="55"/>
      <c r="N87" s="55"/>
      <c r="O87" s="55"/>
      <c r="P87" s="55"/>
      <c r="Q87" s="55"/>
      <c r="R87" s="55"/>
      <c r="S87" s="55"/>
      <c r="T87" s="55"/>
    </row>
    <row r="88" spans="1:20" x14ac:dyDescent="0.2">
      <c r="B88">
        <v>2022</v>
      </c>
      <c r="E88" s="55" t="str">
        <f>+'Annual Information'!B25</f>
        <v>x,xxx,xxx</v>
      </c>
      <c r="F88" s="2"/>
      <c r="G88" s="55"/>
      <c r="H88" s="55"/>
      <c r="I88" s="55"/>
      <c r="J88" s="55"/>
      <c r="K88" s="55"/>
      <c r="L88" s="55" t="str">
        <f>+E88</f>
        <v>x,xxx,xxx</v>
      </c>
      <c r="M88" s="55"/>
      <c r="N88" s="55"/>
      <c r="O88" s="55"/>
      <c r="P88" s="55"/>
      <c r="Q88" s="55"/>
      <c r="R88" s="55"/>
      <c r="S88" s="55"/>
      <c r="T88" s="55"/>
    </row>
    <row r="89" spans="1:20" x14ac:dyDescent="0.2">
      <c r="B89">
        <v>2023</v>
      </c>
      <c r="E89" s="55" t="str">
        <f>+'Annual Information'!B26</f>
        <v>x,xxx,xxx</v>
      </c>
      <c r="F89" s="2"/>
      <c r="G89" s="55"/>
      <c r="H89" s="55"/>
      <c r="I89" s="55"/>
      <c r="J89" s="55"/>
      <c r="K89" s="55"/>
      <c r="L89" s="55"/>
      <c r="M89" s="55" t="str">
        <f>+E89</f>
        <v>x,xxx,xxx</v>
      </c>
      <c r="N89" s="55"/>
      <c r="O89" s="55"/>
      <c r="P89" s="55"/>
      <c r="Q89" s="55"/>
      <c r="R89" s="55"/>
      <c r="S89" s="55"/>
      <c r="T89" s="55"/>
    </row>
    <row r="90" spans="1:20" x14ac:dyDescent="0.2">
      <c r="B90">
        <v>2024</v>
      </c>
      <c r="E90" s="55" t="str">
        <f>+'Annual Information'!B27</f>
        <v>x,xxx,xxx</v>
      </c>
      <c r="F90" s="2"/>
      <c r="G90" s="55"/>
      <c r="H90" s="55"/>
      <c r="I90" s="55"/>
      <c r="J90" s="55"/>
      <c r="K90" s="55"/>
      <c r="L90" s="55"/>
      <c r="M90" s="55"/>
      <c r="N90" s="55" t="str">
        <f>+E90</f>
        <v>x,xxx,xxx</v>
      </c>
      <c r="O90" s="55"/>
      <c r="P90" s="55"/>
      <c r="Q90" s="55"/>
      <c r="R90" s="55"/>
      <c r="S90" s="55"/>
      <c r="T90" s="55"/>
    </row>
    <row r="91" spans="1:20" x14ac:dyDescent="0.2">
      <c r="B91">
        <v>2025</v>
      </c>
      <c r="E91" s="55" t="str">
        <f>+'Annual Information'!B28</f>
        <v>x,xxx,xxx</v>
      </c>
      <c r="F91" s="2"/>
      <c r="G91" s="55"/>
      <c r="H91" s="55"/>
      <c r="I91" s="55"/>
      <c r="J91" s="55"/>
      <c r="K91" s="55"/>
      <c r="L91" s="55"/>
      <c r="M91" s="55"/>
      <c r="N91" s="55"/>
      <c r="O91" s="55" t="str">
        <f>+$E91</f>
        <v>x,xxx,xxx</v>
      </c>
      <c r="P91" s="55"/>
      <c r="Q91" s="55"/>
      <c r="R91" s="55"/>
      <c r="S91" s="55"/>
      <c r="T91" s="55"/>
    </row>
    <row r="92" spans="1:20" x14ac:dyDescent="0.2">
      <c r="B92">
        <v>2026</v>
      </c>
      <c r="E92" s="55" t="str">
        <f>+'Annual Information'!B29</f>
        <v>x,xxx,xxx</v>
      </c>
      <c r="F92" s="2"/>
      <c r="G92" s="55"/>
      <c r="H92" s="55"/>
      <c r="I92" s="55"/>
      <c r="J92" s="55"/>
      <c r="K92" s="55"/>
      <c r="L92" s="55"/>
      <c r="M92" s="55"/>
      <c r="N92" s="55"/>
      <c r="O92" s="55"/>
      <c r="P92" s="55" t="str">
        <f>+$E92</f>
        <v>x,xxx,xxx</v>
      </c>
      <c r="Q92" s="55"/>
      <c r="R92" s="55"/>
      <c r="S92" s="55"/>
      <c r="T92" s="55"/>
    </row>
    <row r="93" spans="1:20" ht="16.5" customHeight="1" x14ac:dyDescent="0.2">
      <c r="B93">
        <v>2027</v>
      </c>
      <c r="E93" s="55" t="str">
        <f>+'Annual Information'!B30</f>
        <v>x,xxx,xxx</v>
      </c>
      <c r="F93" s="2"/>
      <c r="G93" s="55"/>
      <c r="H93" s="55"/>
      <c r="I93" s="55"/>
      <c r="J93" s="55"/>
      <c r="K93" s="55"/>
      <c r="L93" s="55"/>
      <c r="M93" s="55"/>
      <c r="N93" s="55"/>
      <c r="O93" s="55"/>
      <c r="P93" s="55"/>
      <c r="Q93" s="55" t="str">
        <f>+$E93</f>
        <v>x,xxx,xxx</v>
      </c>
      <c r="R93" s="55"/>
      <c r="S93" s="55"/>
      <c r="T93" s="55"/>
    </row>
    <row r="94" spans="1:20" x14ac:dyDescent="0.2">
      <c r="B94">
        <v>2028</v>
      </c>
      <c r="E94" s="55" t="str">
        <f>+'Annual Information'!B31</f>
        <v>x,xxx,xxx</v>
      </c>
      <c r="F94" s="2"/>
      <c r="G94" s="55"/>
      <c r="H94" s="55"/>
      <c r="I94" s="55"/>
      <c r="J94" s="55"/>
      <c r="K94" s="55"/>
      <c r="L94" s="55"/>
      <c r="M94" s="55"/>
      <c r="N94" s="55"/>
      <c r="O94" s="55"/>
      <c r="P94" s="55"/>
      <c r="Q94" s="55"/>
      <c r="R94" s="55" t="str">
        <f>+$E94</f>
        <v>x,xxx,xxx</v>
      </c>
      <c r="S94" s="55"/>
      <c r="T94" s="55"/>
    </row>
    <row r="95" spans="1:20" x14ac:dyDescent="0.2">
      <c r="B95">
        <v>2029</v>
      </c>
      <c r="E95" s="55" t="str">
        <f>+'Annual Information'!B32</f>
        <v>x,xxx,xxx</v>
      </c>
      <c r="F95" s="2"/>
      <c r="G95" s="55"/>
      <c r="H95" s="55"/>
      <c r="I95" s="55"/>
      <c r="J95" s="55"/>
      <c r="K95" s="55"/>
      <c r="L95" s="55"/>
      <c r="M95" s="55"/>
      <c r="N95" s="55"/>
      <c r="O95" s="55"/>
      <c r="P95" s="55"/>
      <c r="Q95" s="55"/>
      <c r="R95" s="40"/>
      <c r="S95" s="55" t="str">
        <f t="shared" ref="S95:T96" si="36">+$E95</f>
        <v>x,xxx,xxx</v>
      </c>
      <c r="T95" s="55"/>
    </row>
    <row r="96" spans="1:20" x14ac:dyDescent="0.2">
      <c r="B96">
        <v>2030</v>
      </c>
      <c r="E96" s="55" t="str">
        <f>+'Annual Information'!B33</f>
        <v>x,xxx,xxx</v>
      </c>
      <c r="F96" s="2"/>
      <c r="G96" s="55"/>
      <c r="H96" s="55"/>
      <c r="I96" s="55"/>
      <c r="J96" s="55"/>
      <c r="K96" s="55"/>
      <c r="L96" s="55"/>
      <c r="M96" s="55"/>
      <c r="N96" s="55"/>
      <c r="O96" s="55"/>
      <c r="P96" s="55"/>
      <c r="Q96" s="55"/>
      <c r="R96" s="55"/>
      <c r="S96" s="55"/>
      <c r="T96" s="55" t="str">
        <f t="shared" si="36"/>
        <v>x,xxx,xxx</v>
      </c>
    </row>
    <row r="97" spans="1:20" x14ac:dyDescent="0.2">
      <c r="E97" s="2"/>
      <c r="F97" s="2"/>
      <c r="G97" s="55"/>
      <c r="H97" s="55"/>
      <c r="I97" s="55"/>
      <c r="J97" s="55"/>
      <c r="K97" s="55"/>
      <c r="L97" s="55"/>
      <c r="M97" s="55"/>
      <c r="N97" s="55"/>
      <c r="O97" s="55"/>
      <c r="P97" s="55"/>
      <c r="Q97" s="55"/>
      <c r="R97" s="55"/>
      <c r="S97" s="55"/>
      <c r="T97" s="55"/>
    </row>
    <row r="98" spans="1:20" x14ac:dyDescent="0.2">
      <c r="B98" t="s">
        <v>6</v>
      </c>
      <c r="E98" s="2">
        <f>SUM(E83:E97)</f>
        <v>0</v>
      </c>
      <c r="F98" s="2"/>
      <c r="G98" s="2"/>
      <c r="H98" s="2"/>
      <c r="I98" s="2"/>
      <c r="J98" s="2"/>
      <c r="K98" s="2"/>
      <c r="L98" s="2"/>
      <c r="M98" s="2"/>
      <c r="N98" s="2"/>
      <c r="O98" s="2"/>
      <c r="P98" s="2"/>
      <c r="Q98" s="2"/>
      <c r="R98" s="2"/>
      <c r="S98" s="2"/>
      <c r="T98" s="2"/>
    </row>
    <row r="99" spans="1:20" x14ac:dyDescent="0.2">
      <c r="E99" s="2"/>
      <c r="F99" s="2"/>
      <c r="G99" s="2"/>
      <c r="H99" s="2"/>
      <c r="I99" s="2"/>
      <c r="J99" s="2"/>
      <c r="K99" s="2"/>
      <c r="L99" s="2"/>
      <c r="M99" s="2"/>
      <c r="N99" s="2"/>
      <c r="O99" s="2"/>
      <c r="P99" s="2"/>
      <c r="Q99" s="2"/>
      <c r="R99" s="2"/>
      <c r="S99" s="2"/>
      <c r="T99" s="2"/>
    </row>
    <row r="100" spans="1:20" s="1" customFormat="1" x14ac:dyDescent="0.2">
      <c r="B100" s="1" t="s">
        <v>23</v>
      </c>
      <c r="E100" s="3"/>
      <c r="F100" s="3"/>
      <c r="G100" s="3">
        <f t="shared" ref="G100:S100" si="37">SUM(G80:G99)</f>
        <v>225226</v>
      </c>
      <c r="H100" s="3">
        <f t="shared" si="37"/>
        <v>187688</v>
      </c>
      <c r="I100" s="3">
        <f t="shared" si="37"/>
        <v>208199</v>
      </c>
      <c r="J100" s="3">
        <f t="shared" si="37"/>
        <v>274160</v>
      </c>
      <c r="K100" s="3">
        <f t="shared" si="37"/>
        <v>-360040</v>
      </c>
      <c r="L100" s="3">
        <f t="shared" si="37"/>
        <v>358964</v>
      </c>
      <c r="M100" s="3">
        <f t="shared" si="37"/>
        <v>293011</v>
      </c>
      <c r="N100" s="3">
        <f t="shared" si="37"/>
        <v>270400</v>
      </c>
      <c r="O100" s="3">
        <f t="shared" si="37"/>
        <v>276567</v>
      </c>
      <c r="P100" s="3">
        <f t="shared" si="37"/>
        <v>121602</v>
      </c>
      <c r="Q100" s="3">
        <f t="shared" si="37"/>
        <v>87266</v>
      </c>
      <c r="R100" s="3">
        <f t="shared" si="37"/>
        <v>58177</v>
      </c>
      <c r="S100" s="3">
        <f t="shared" si="37"/>
        <v>29088</v>
      </c>
      <c r="T100" s="3">
        <f t="shared" ref="T100" si="38">SUM(T80:T99)</f>
        <v>0</v>
      </c>
    </row>
    <row r="104" spans="1:20" ht="16" x14ac:dyDescent="0.2">
      <c r="A104" s="64" t="s">
        <v>0</v>
      </c>
      <c r="B104" s="64"/>
      <c r="C104" s="64"/>
      <c r="D104" s="64"/>
      <c r="E104" s="64"/>
      <c r="F104" s="64"/>
      <c r="G104" s="64"/>
      <c r="H104" s="64"/>
      <c r="I104" s="64"/>
      <c r="J104" s="64"/>
      <c r="K104" s="64"/>
      <c r="L104" s="64"/>
      <c r="M104" s="64"/>
      <c r="N104" s="64"/>
      <c r="O104" s="64"/>
    </row>
    <row r="105" spans="1:20" ht="16" x14ac:dyDescent="0.2">
      <c r="A105" s="64" t="s">
        <v>51</v>
      </c>
      <c r="B105" s="64"/>
      <c r="C105" s="64"/>
      <c r="D105" s="64"/>
      <c r="E105" s="64"/>
      <c r="F105" s="64"/>
      <c r="G105" s="64"/>
      <c r="H105" s="64"/>
      <c r="I105" s="64"/>
      <c r="J105" s="64"/>
      <c r="K105" s="64"/>
      <c r="L105" s="64"/>
      <c r="M105" s="64"/>
      <c r="N105" s="64"/>
      <c r="O105" s="64"/>
    </row>
    <row r="106" spans="1:20" ht="16" thickBot="1" x14ac:dyDescent="0.25"/>
    <row r="107" spans="1:20" x14ac:dyDescent="0.2">
      <c r="E107" s="13" t="s">
        <v>2</v>
      </c>
      <c r="G107" s="61" t="s">
        <v>4</v>
      </c>
      <c r="H107" s="62"/>
      <c r="I107" s="62"/>
      <c r="J107" s="62"/>
      <c r="K107" s="62"/>
      <c r="L107" s="62"/>
      <c r="M107" s="62"/>
      <c r="N107" s="62"/>
      <c r="O107" s="62"/>
      <c r="P107" s="62"/>
      <c r="Q107" s="62"/>
      <c r="R107" s="62"/>
      <c r="S107" s="62"/>
      <c r="T107" s="63"/>
    </row>
    <row r="108" spans="1:20" ht="16" thickBot="1" x14ac:dyDescent="0.25">
      <c r="A108" s="24"/>
      <c r="B108" s="25" t="s">
        <v>14</v>
      </c>
      <c r="C108" s="25"/>
      <c r="D108" s="25"/>
      <c r="E108" s="26" t="s">
        <v>3</v>
      </c>
      <c r="F108" s="25"/>
      <c r="G108" s="52">
        <f t="shared" ref="G108:T108" si="39">+G5</f>
        <v>2017</v>
      </c>
      <c r="H108" s="53">
        <f t="shared" si="39"/>
        <v>2018</v>
      </c>
      <c r="I108" s="53">
        <f t="shared" si="39"/>
        <v>2019</v>
      </c>
      <c r="J108" s="53">
        <f t="shared" si="39"/>
        <v>2020</v>
      </c>
      <c r="K108" s="53">
        <f t="shared" si="39"/>
        <v>2021</v>
      </c>
      <c r="L108" s="53">
        <f t="shared" si="39"/>
        <v>2022</v>
      </c>
      <c r="M108" s="53">
        <f t="shared" si="39"/>
        <v>2023</v>
      </c>
      <c r="N108" s="53">
        <f t="shared" si="39"/>
        <v>2024</v>
      </c>
      <c r="O108" s="53">
        <f t="shared" si="39"/>
        <v>2025</v>
      </c>
      <c r="P108" s="53">
        <f t="shared" si="39"/>
        <v>2026</v>
      </c>
      <c r="Q108" s="53">
        <f t="shared" si="39"/>
        <v>2027</v>
      </c>
      <c r="R108" s="53">
        <f t="shared" si="39"/>
        <v>2028</v>
      </c>
      <c r="S108" s="53">
        <f t="shared" si="39"/>
        <v>2029</v>
      </c>
      <c r="T108" s="54">
        <f t="shared" si="39"/>
        <v>2030</v>
      </c>
    </row>
    <row r="109" spans="1:20" s="42" customFormat="1" x14ac:dyDescent="0.2">
      <c r="A109" s="68" t="s">
        <v>1</v>
      </c>
      <c r="B109" s="68"/>
      <c r="C109" s="68"/>
      <c r="D109" s="68"/>
      <c r="E109" s="68"/>
      <c r="F109" s="68"/>
      <c r="G109" s="67"/>
      <c r="H109" s="67"/>
      <c r="I109" s="67"/>
      <c r="J109" s="67"/>
      <c r="K109" s="67"/>
      <c r="L109" s="67"/>
      <c r="M109" s="67"/>
      <c r="N109" s="67"/>
      <c r="O109" s="67"/>
      <c r="P109" s="49"/>
      <c r="Q109" s="49"/>
      <c r="R109" s="49"/>
      <c r="S109" s="49"/>
      <c r="T109" s="49"/>
    </row>
    <row r="110" spans="1:20" s="45" customFormat="1" x14ac:dyDescent="0.2">
      <c r="A110" s="66" t="s">
        <v>5</v>
      </c>
      <c r="B110" s="66"/>
      <c r="C110" s="66"/>
      <c r="D110" s="66"/>
      <c r="E110" s="66"/>
      <c r="F110" s="66"/>
      <c r="G110" s="66"/>
      <c r="H110" s="66"/>
      <c r="I110" s="66"/>
      <c r="J110" s="66"/>
      <c r="K110" s="66"/>
      <c r="L110" s="66"/>
      <c r="M110" s="66"/>
      <c r="N110" s="66"/>
      <c r="O110" s="66"/>
      <c r="P110" s="44"/>
      <c r="Q110" s="44"/>
      <c r="R110" s="44"/>
      <c r="S110" s="44"/>
      <c r="T110" s="44"/>
    </row>
    <row r="111" spans="1:20" x14ac:dyDescent="0.2">
      <c r="B111">
        <v>2017</v>
      </c>
      <c r="E111" s="2">
        <f>+'Annual Information'!J9*'Annual Information'!$B9</f>
        <v>0</v>
      </c>
      <c r="F111" s="2"/>
      <c r="G111" s="2">
        <f>ROUND(+$E111/+'Annual Information'!$C9,0)</f>
        <v>0</v>
      </c>
      <c r="H111" s="2">
        <f>ROUND(+$E111/+'Annual Information'!$C9,0)</f>
        <v>0</v>
      </c>
      <c r="I111" s="2">
        <f>ROUND(+$E111/+'Annual Information'!$C9,0)</f>
        <v>0</v>
      </c>
      <c r="J111" s="2">
        <f>ROUND(+$E111/+'Annual Information'!$C9,0)</f>
        <v>0</v>
      </c>
      <c r="K111" s="2">
        <f>ROUND(+$E111/+'Annual Information'!$C9,0)</f>
        <v>0</v>
      </c>
      <c r="L111" s="2">
        <f>ROUND(+$E111/+'Annual Information'!$C9,0)</f>
        <v>0</v>
      </c>
      <c r="M111" s="2">
        <f>+$E111-G111-H111-I111-J111-K111-L111</f>
        <v>0</v>
      </c>
      <c r="N111" s="2"/>
      <c r="O111" s="2"/>
      <c r="P111" s="2"/>
      <c r="Q111" s="2"/>
      <c r="R111" s="2"/>
      <c r="S111" s="2"/>
      <c r="T111" s="2"/>
    </row>
    <row r="112" spans="1:20" x14ac:dyDescent="0.2">
      <c r="B112">
        <v>2018</v>
      </c>
      <c r="E112" s="2">
        <f>+'Annual Information'!J10*'Annual Information'!$B10</f>
        <v>109227</v>
      </c>
      <c r="F112" s="2"/>
      <c r="G112" s="2"/>
      <c r="H112" s="2">
        <f>ROUND(+$E112/+'Annual Information'!$C10,0)</f>
        <v>15604</v>
      </c>
      <c r="I112" s="2">
        <f>ROUND(+$E112/+'Annual Information'!$C10,0)</f>
        <v>15604</v>
      </c>
      <c r="J112" s="2">
        <f>ROUND(+$E112/+'Annual Information'!$C10,0)</f>
        <v>15604</v>
      </c>
      <c r="K112" s="2">
        <f>ROUND(+$E112/+'Annual Information'!$C10,0)</f>
        <v>15604</v>
      </c>
      <c r="L112" s="2">
        <f>ROUND(+$E112/+'Annual Information'!$C10,0)</f>
        <v>15604</v>
      </c>
      <c r="M112" s="2">
        <f>ROUND(+$E112/+'Annual Information'!$C10,0)</f>
        <v>15604</v>
      </c>
      <c r="N112" s="2">
        <f>+$E112-H112-I112-J112-K112-L112-M112</f>
        <v>15603</v>
      </c>
      <c r="O112" s="2"/>
      <c r="P112" s="2"/>
      <c r="Q112" s="2"/>
      <c r="R112" s="2"/>
      <c r="S112" s="2"/>
      <c r="T112" s="2"/>
    </row>
    <row r="113" spans="1:20" x14ac:dyDescent="0.2">
      <c r="B113">
        <v>2019</v>
      </c>
      <c r="E113" s="2">
        <f>+'Annual Information'!J11*'Annual Information'!$B11</f>
        <v>7285</v>
      </c>
      <c r="F113" s="2"/>
      <c r="G113" s="2"/>
      <c r="H113" s="2"/>
      <c r="I113" s="2">
        <f>ROUND(+$E113/+'Annual Information'!$C11,0)</f>
        <v>1041</v>
      </c>
      <c r="J113" s="2">
        <f>ROUND(+$E113/+'Annual Information'!$C11,0)</f>
        <v>1041</v>
      </c>
      <c r="K113" s="2">
        <f>ROUND(+$E113/+'Annual Information'!$C11,0)</f>
        <v>1041</v>
      </c>
      <c r="L113" s="2">
        <f>ROUND(+$E113/+'Annual Information'!$C11,0)</f>
        <v>1041</v>
      </c>
      <c r="M113" s="2">
        <f>ROUND(+$E113/+'Annual Information'!$C11,0)</f>
        <v>1041</v>
      </c>
      <c r="N113" s="2">
        <f>ROUND(+$E113/+'Annual Information'!$C11,0)</f>
        <v>1041</v>
      </c>
      <c r="O113" s="2">
        <f>+$E113-I113-J113-K113-L113-M113-N113</f>
        <v>1039</v>
      </c>
      <c r="P113" s="2"/>
      <c r="Q113" s="2"/>
      <c r="R113" s="2"/>
      <c r="S113" s="2"/>
      <c r="T113" s="2"/>
    </row>
    <row r="114" spans="1:20" x14ac:dyDescent="0.2">
      <c r="B114">
        <v>2020</v>
      </c>
      <c r="E114" s="2">
        <f>+'Annual Information'!J12*'Annual Information'!$B12</f>
        <v>329525</v>
      </c>
      <c r="F114" s="2"/>
      <c r="G114" s="2"/>
      <c r="H114" s="2"/>
      <c r="I114" s="2"/>
      <c r="J114" s="2">
        <f>ROUND(+$E114/+'Annual Information'!$C12,0)</f>
        <v>47075</v>
      </c>
      <c r="K114" s="2">
        <f>ROUND(+$E114/+'Annual Information'!$C12,0)</f>
        <v>47075</v>
      </c>
      <c r="L114" s="2">
        <f>ROUND(+$E114/+'Annual Information'!$C12,0)</f>
        <v>47075</v>
      </c>
      <c r="M114" s="2">
        <f>ROUND(+$E114/+'Annual Information'!$C12,0)</f>
        <v>47075</v>
      </c>
      <c r="N114" s="2">
        <f>ROUND(+$E114/+'Annual Information'!$C12,0)</f>
        <v>47075</v>
      </c>
      <c r="O114" s="2">
        <f>ROUND(+$E114/+'Annual Information'!$C12,0)</f>
        <v>47075</v>
      </c>
      <c r="P114" s="2">
        <f>+$E114-J114-K114-L114-M114-N114-O114</f>
        <v>47075</v>
      </c>
      <c r="Q114" s="2"/>
      <c r="R114" s="2"/>
      <c r="S114" s="2"/>
      <c r="T114" s="2"/>
    </row>
    <row r="115" spans="1:20" x14ac:dyDescent="0.2">
      <c r="B115">
        <v>2021</v>
      </c>
      <c r="E115" s="2">
        <f>+'Annual Information'!J13*'Annual Information'!$B13</f>
        <v>116611</v>
      </c>
      <c r="F115" s="2"/>
      <c r="G115" s="2"/>
      <c r="H115" s="2"/>
      <c r="I115" s="2"/>
      <c r="J115" s="2"/>
      <c r="K115" s="2">
        <f>ROUND(+$E115/+'Annual Information'!$C13,0)</f>
        <v>16659</v>
      </c>
      <c r="L115" s="2">
        <f>ROUND(+$E115/+'Annual Information'!$C13,0)</f>
        <v>16659</v>
      </c>
      <c r="M115" s="2">
        <f>ROUND(+$E115/+'Annual Information'!$C13,0)</f>
        <v>16659</v>
      </c>
      <c r="N115" s="2">
        <f>ROUND(+$E115/+'Annual Information'!$C13,0)</f>
        <v>16659</v>
      </c>
      <c r="O115" s="2">
        <f>ROUND(+$E115/+'Annual Information'!$C13,0)</f>
        <v>16659</v>
      </c>
      <c r="P115" s="2">
        <f>ROUND(+$E115/+'Annual Information'!$C13,0)</f>
        <v>16659</v>
      </c>
      <c r="Q115" s="2">
        <f>+$E115-K115-L115-M115-N115-O115-P115</f>
        <v>16657</v>
      </c>
      <c r="R115" s="2"/>
      <c r="S115" s="2"/>
      <c r="T115" s="2"/>
    </row>
    <row r="116" spans="1:20" x14ac:dyDescent="0.2">
      <c r="B116">
        <v>2022</v>
      </c>
      <c r="E116" s="2">
        <f>+'Annual Information'!J14*'Annual Information'!$B14</f>
        <v>94797</v>
      </c>
      <c r="F116" s="2"/>
      <c r="G116" s="2"/>
      <c r="H116" s="2"/>
      <c r="I116" s="2"/>
      <c r="J116" s="2"/>
      <c r="K116" s="2"/>
      <c r="L116" s="2">
        <f>ROUND(+$E116/+'Annual Information'!$C14,0)</f>
        <v>11850</v>
      </c>
      <c r="M116" s="2">
        <f>ROUND(+$E116/+'Annual Information'!$C14,0)</f>
        <v>11850</v>
      </c>
      <c r="N116" s="2">
        <f>ROUND(+$E116/+'Annual Information'!$C14,0)</f>
        <v>11850</v>
      </c>
      <c r="O116" s="2">
        <f>ROUND(+$E116/+'Annual Information'!$C14,0)</f>
        <v>11850</v>
      </c>
      <c r="P116" s="2">
        <f>ROUND(+$E116/+'Annual Information'!$C14,0)</f>
        <v>11850</v>
      </c>
      <c r="Q116" s="2">
        <f>ROUND(+$E116/+'Annual Information'!$C14,0)</f>
        <v>11850</v>
      </c>
      <c r="R116" s="2">
        <f>ROUND(+$E116/+'Annual Information'!$C14,0)</f>
        <v>11850</v>
      </c>
      <c r="S116" s="2">
        <f>+$E116-L116-M116-N116-O116-P116-Q116-R116</f>
        <v>11847</v>
      </c>
      <c r="T116" s="2"/>
    </row>
    <row r="117" spans="1:20" x14ac:dyDescent="0.2">
      <c r="B117">
        <v>2023</v>
      </c>
      <c r="E117" s="2">
        <f>+'Annual Information'!J15*'Annual Information'!$B15</f>
        <v>0</v>
      </c>
      <c r="F117" s="2"/>
      <c r="G117" s="2"/>
      <c r="H117" s="2"/>
      <c r="I117" s="2"/>
      <c r="J117" s="2"/>
      <c r="K117" s="2"/>
      <c r="L117" s="2" t="s">
        <v>59</v>
      </c>
      <c r="M117" s="2">
        <f>ROUND(+$E117/+'Annual Information'!$C15,0)</f>
        <v>0</v>
      </c>
      <c r="N117" s="2">
        <f>ROUND(+$E117/+'Annual Information'!$C15,0)</f>
        <v>0</v>
      </c>
      <c r="O117" s="2">
        <f>ROUND(+$E117/+'Annual Information'!$C15,0)</f>
        <v>0</v>
      </c>
      <c r="P117" s="2">
        <f>ROUND(+$E117/+'Annual Information'!$C15,0)</f>
        <v>0</v>
      </c>
      <c r="Q117" s="2">
        <f>ROUND(+$E117/+'Annual Information'!$C15,0)</f>
        <v>0</v>
      </c>
      <c r="R117" s="2">
        <f>ROUND(+$E117/+'Annual Information'!$C15,0)</f>
        <v>0</v>
      </c>
      <c r="S117" s="2">
        <f>ROUND(+$E117/+'Annual Information'!$C15,0)</f>
        <v>0</v>
      </c>
      <c r="T117" s="2">
        <f>ROUND(+$E117/+'Annual Information'!$C15,0)</f>
        <v>0</v>
      </c>
    </row>
    <row r="118" spans="1:20" x14ac:dyDescent="0.2">
      <c r="E118" s="2"/>
      <c r="F118" s="2"/>
      <c r="G118" s="2"/>
      <c r="H118" s="2"/>
      <c r="I118" s="2"/>
      <c r="J118" s="2"/>
      <c r="K118" s="2"/>
      <c r="L118" s="2"/>
      <c r="M118" s="2"/>
      <c r="N118" s="2"/>
      <c r="O118" s="2"/>
      <c r="P118" s="2"/>
      <c r="Q118" s="2"/>
      <c r="R118" s="2"/>
      <c r="S118" s="2"/>
      <c r="T118" s="2"/>
    </row>
    <row r="119" spans="1:20" x14ac:dyDescent="0.2">
      <c r="B119" t="s">
        <v>6</v>
      </c>
      <c r="E119" s="2">
        <f>SUM(E111:E118)</f>
        <v>657445</v>
      </c>
      <c r="F119" s="2"/>
      <c r="G119" s="2">
        <f t="shared" ref="G119:O119" si="40">SUM(G111:G118)</f>
        <v>0</v>
      </c>
      <c r="H119" s="2">
        <f t="shared" si="40"/>
        <v>15604</v>
      </c>
      <c r="I119" s="2">
        <f t="shared" si="40"/>
        <v>16645</v>
      </c>
      <c r="J119" s="2">
        <f t="shared" si="40"/>
        <v>63720</v>
      </c>
      <c r="K119" s="2">
        <f t="shared" si="40"/>
        <v>80379</v>
      </c>
      <c r="L119" s="2">
        <f t="shared" si="40"/>
        <v>92229</v>
      </c>
      <c r="M119" s="2">
        <f t="shared" si="40"/>
        <v>92229</v>
      </c>
      <c r="N119" s="2">
        <f t="shared" si="40"/>
        <v>92228</v>
      </c>
      <c r="O119" s="2">
        <f t="shared" si="40"/>
        <v>76623</v>
      </c>
      <c r="P119" s="2">
        <f t="shared" ref="P119:Q119" si="41">SUM(P111:P118)</f>
        <v>75584</v>
      </c>
      <c r="Q119" s="2">
        <f t="shared" si="41"/>
        <v>28507</v>
      </c>
      <c r="R119" s="2">
        <f t="shared" ref="R119:S119" si="42">SUM(R111:R118)</f>
        <v>11850</v>
      </c>
      <c r="S119" s="2">
        <f t="shared" si="42"/>
        <v>11847</v>
      </c>
      <c r="T119" s="2">
        <f t="shared" ref="T119" si="43">SUM(T111:T118)</f>
        <v>0</v>
      </c>
    </row>
    <row r="120" spans="1:20" x14ac:dyDescent="0.2">
      <c r="E120" s="2"/>
      <c r="F120" s="2"/>
      <c r="G120" s="2"/>
      <c r="H120" s="2"/>
      <c r="I120" s="2"/>
      <c r="J120" s="2"/>
      <c r="K120" s="2"/>
      <c r="L120" s="2"/>
      <c r="M120" s="2"/>
      <c r="N120" s="2"/>
      <c r="O120" s="2"/>
      <c r="P120" s="2"/>
      <c r="Q120" s="2"/>
      <c r="R120" s="2"/>
      <c r="S120" s="2"/>
      <c r="T120" s="2"/>
    </row>
    <row r="121" spans="1:20" x14ac:dyDescent="0.2">
      <c r="B121" t="s">
        <v>8</v>
      </c>
      <c r="E121" s="2"/>
      <c r="F121" s="2"/>
      <c r="G121" s="2">
        <f>SUM($F119:G119)</f>
        <v>0</v>
      </c>
      <c r="H121" s="2">
        <f>SUM($F119:H119)</f>
        <v>15604</v>
      </c>
      <c r="I121" s="2">
        <f>SUM($F119:I119)</f>
        <v>32249</v>
      </c>
      <c r="J121" s="2">
        <f>SUM($F119:J119)</f>
        <v>95969</v>
      </c>
      <c r="K121" s="2">
        <f>SUM($F119:K119)</f>
        <v>176348</v>
      </c>
      <c r="L121" s="2">
        <f>SUM($F119:L119)</f>
        <v>268577</v>
      </c>
      <c r="M121" s="2">
        <f>SUM($F119:M119)</f>
        <v>360806</v>
      </c>
      <c r="N121" s="2">
        <f>SUM($F119:N119)</f>
        <v>453034</v>
      </c>
      <c r="O121" s="2">
        <f>SUM($F119:O119)</f>
        <v>529657</v>
      </c>
      <c r="P121" s="2">
        <f>SUM($F119:P119)</f>
        <v>605241</v>
      </c>
      <c r="Q121" s="2">
        <f>SUM($F119:Q119)</f>
        <v>633748</v>
      </c>
      <c r="R121" s="2">
        <f>SUM($F119:R119)</f>
        <v>645598</v>
      </c>
      <c r="S121" s="2">
        <f>SUM($F119:S119)</f>
        <v>657445</v>
      </c>
      <c r="T121" s="2">
        <f>SUM($F119:T119)</f>
        <v>657445</v>
      </c>
    </row>
    <row r="122" spans="1:20" x14ac:dyDescent="0.2">
      <c r="E122" s="2"/>
      <c r="F122" s="2"/>
      <c r="G122" s="2"/>
      <c r="H122" s="2"/>
      <c r="I122" s="2"/>
      <c r="J122" s="2"/>
      <c r="K122" s="2"/>
      <c r="L122" s="2"/>
      <c r="M122" s="2"/>
      <c r="N122" s="2"/>
      <c r="O122" s="2"/>
      <c r="P122" s="2"/>
      <c r="Q122" s="2"/>
      <c r="R122" s="2"/>
      <c r="S122" s="2"/>
      <c r="T122" s="2"/>
    </row>
    <row r="123" spans="1:20" s="1" customFormat="1" x14ac:dyDescent="0.2">
      <c r="B123" s="1" t="s">
        <v>7</v>
      </c>
      <c r="E123" s="3"/>
      <c r="F123" s="3"/>
      <c r="G123" s="3">
        <f>+E111-G121</f>
        <v>0</v>
      </c>
      <c r="H123" s="3">
        <f>+E111+E112-H121</f>
        <v>93623</v>
      </c>
      <c r="I123" s="3">
        <f>+E111+E112+E113-I121</f>
        <v>84263</v>
      </c>
      <c r="J123" s="3">
        <f>+E111+E112+E113+E114-J121</f>
        <v>350068</v>
      </c>
      <c r="K123" s="3">
        <f>+E111+E112+E113+E114+E115-K121</f>
        <v>386300</v>
      </c>
      <c r="L123" s="3">
        <f t="shared" ref="L123:M123" si="44">+$E119-L121</f>
        <v>388868</v>
      </c>
      <c r="M123" s="3">
        <f t="shared" si="44"/>
        <v>296639</v>
      </c>
      <c r="N123" s="3">
        <f>+$E119-N121</f>
        <v>204411</v>
      </c>
      <c r="O123" s="3">
        <f>+$E119-O121</f>
        <v>127788</v>
      </c>
      <c r="P123" s="3">
        <f t="shared" ref="P123:Q123" si="45">+$E119-P121</f>
        <v>52204</v>
      </c>
      <c r="Q123" s="3">
        <f t="shared" si="45"/>
        <v>23697</v>
      </c>
      <c r="R123" s="3">
        <f t="shared" ref="R123:T123" si="46">+$E119-R121</f>
        <v>11847</v>
      </c>
      <c r="S123" s="3">
        <f t="shared" si="46"/>
        <v>0</v>
      </c>
      <c r="T123" s="3">
        <f t="shared" si="46"/>
        <v>0</v>
      </c>
    </row>
    <row r="124" spans="1:20" x14ac:dyDescent="0.2">
      <c r="P124" s="25"/>
      <c r="Q124" s="25"/>
      <c r="R124" s="25"/>
      <c r="S124" s="25"/>
      <c r="T124" s="25"/>
    </row>
    <row r="125" spans="1:20" s="45" customFormat="1" x14ac:dyDescent="0.2">
      <c r="A125" s="66" t="s">
        <v>45</v>
      </c>
      <c r="B125" s="66"/>
      <c r="C125" s="66"/>
      <c r="D125" s="66"/>
      <c r="E125" s="66"/>
      <c r="F125" s="66"/>
      <c r="G125" s="66"/>
      <c r="H125" s="66"/>
      <c r="I125" s="66"/>
      <c r="J125" s="66"/>
      <c r="K125" s="66"/>
      <c r="L125" s="66"/>
      <c r="M125" s="66"/>
      <c r="N125" s="66"/>
      <c r="O125" s="66"/>
      <c r="P125" s="44"/>
      <c r="Q125" s="44"/>
      <c r="R125" s="44"/>
      <c r="S125" s="44"/>
      <c r="T125" s="44"/>
    </row>
    <row r="126" spans="1:20" x14ac:dyDescent="0.2">
      <c r="B126">
        <v>2017</v>
      </c>
      <c r="E126" s="2">
        <v>0</v>
      </c>
      <c r="F126" s="2"/>
      <c r="G126" s="2">
        <v>0</v>
      </c>
      <c r="H126" s="2">
        <v>0</v>
      </c>
      <c r="I126" s="2">
        <v>0</v>
      </c>
      <c r="J126" s="2">
        <v>0</v>
      </c>
      <c r="K126" s="2">
        <v>0</v>
      </c>
      <c r="L126" s="2"/>
      <c r="M126" s="2"/>
      <c r="N126" s="2"/>
      <c r="O126" s="2"/>
      <c r="P126" s="2"/>
      <c r="Q126" s="2"/>
      <c r="R126" s="2"/>
      <c r="S126" s="2"/>
      <c r="T126" s="2"/>
    </row>
    <row r="127" spans="1:20" x14ac:dyDescent="0.2">
      <c r="B127">
        <v>2018</v>
      </c>
      <c r="E127" s="2">
        <f>+'Annual Information'!K10*'Annual Information'!$B10</f>
        <v>0</v>
      </c>
      <c r="F127" s="2"/>
      <c r="G127" s="2"/>
      <c r="H127" s="2">
        <f>ROUND(+$E127/5,0)</f>
        <v>0</v>
      </c>
      <c r="I127" s="2">
        <f>ROUND(+$E127/5,0)</f>
        <v>0</v>
      </c>
      <c r="J127" s="2">
        <f>ROUND(+$E127/5,0)</f>
        <v>0</v>
      </c>
      <c r="K127" s="2">
        <f>ROUND(+$E127/5,0)</f>
        <v>0</v>
      </c>
      <c r="L127" s="2">
        <f>+$E127-H127-I127-J127-K127</f>
        <v>0</v>
      </c>
      <c r="M127" s="2"/>
      <c r="N127" s="2"/>
      <c r="O127" s="2"/>
      <c r="P127" s="2"/>
      <c r="Q127" s="2"/>
      <c r="R127" s="2"/>
      <c r="S127" s="2"/>
      <c r="T127" s="2"/>
    </row>
    <row r="128" spans="1:20" x14ac:dyDescent="0.2">
      <c r="B128">
        <v>2019</v>
      </c>
      <c r="E128" s="2">
        <f>+'Annual Information'!K11*'Annual Information'!$B11</f>
        <v>0</v>
      </c>
      <c r="F128" s="2"/>
      <c r="G128" s="2"/>
      <c r="H128" s="2"/>
      <c r="I128" s="2">
        <f>ROUND(+$E128/5,0)</f>
        <v>0</v>
      </c>
      <c r="J128" s="2">
        <f>ROUND(+$E128/5,0)</f>
        <v>0</v>
      </c>
      <c r="K128" s="2">
        <f>ROUND(+$E128/5,0)</f>
        <v>0</v>
      </c>
      <c r="L128" s="2">
        <f>ROUND(+$E128/5,0)</f>
        <v>0</v>
      </c>
      <c r="M128" s="2">
        <f>+$E128-I128-J128-K128-L128</f>
        <v>0</v>
      </c>
      <c r="N128" s="2"/>
      <c r="O128" s="2"/>
      <c r="P128" s="2"/>
      <c r="Q128" s="2"/>
      <c r="R128" s="2"/>
      <c r="S128" s="2"/>
      <c r="T128" s="2"/>
    </row>
    <row r="129" spans="1:20" x14ac:dyDescent="0.2">
      <c r="B129">
        <v>2020</v>
      </c>
      <c r="E129" s="2">
        <f>+'Annual Information'!K12*'Annual Information'!$B12</f>
        <v>0</v>
      </c>
      <c r="F129" s="2"/>
      <c r="G129" s="2"/>
      <c r="H129" s="2"/>
      <c r="I129" s="2"/>
      <c r="J129" s="2">
        <f>ROUND(+$E129/5,0)</f>
        <v>0</v>
      </c>
      <c r="K129" s="2">
        <f>ROUND(+$E129/5,0)</f>
        <v>0</v>
      </c>
      <c r="L129" s="2">
        <f>ROUND(+$E129/5,0)</f>
        <v>0</v>
      </c>
      <c r="M129" s="2">
        <f>ROUND(+$E129/5,0)</f>
        <v>0</v>
      </c>
      <c r="N129" s="2">
        <f>+$E129-J129-K129-L129-M129</f>
        <v>0</v>
      </c>
      <c r="O129" s="2"/>
      <c r="P129" s="2"/>
      <c r="Q129" s="2"/>
      <c r="R129" s="2"/>
      <c r="S129" s="2"/>
      <c r="T129" s="2"/>
    </row>
    <row r="130" spans="1:20" x14ac:dyDescent="0.2">
      <c r="B130">
        <v>2021</v>
      </c>
      <c r="E130" s="2">
        <f>+'Annual Information'!K13*'Annual Information'!$B13</f>
        <v>0</v>
      </c>
      <c r="F130" s="2"/>
      <c r="G130" s="2"/>
      <c r="H130" s="2"/>
      <c r="I130" s="2"/>
      <c r="J130" s="2"/>
      <c r="K130" s="2">
        <f>ROUND(+$E130/5,0)</f>
        <v>0</v>
      </c>
      <c r="L130" s="2">
        <f>ROUND(+$E130/5,0)</f>
        <v>0</v>
      </c>
      <c r="M130" s="2">
        <f>ROUND(+$E130/5,0)</f>
        <v>0</v>
      </c>
      <c r="N130" s="2">
        <f>ROUND(+$E130/5,0)</f>
        <v>0</v>
      </c>
      <c r="O130" s="2">
        <f>+$E130-K130-L130-M130-N130</f>
        <v>0</v>
      </c>
      <c r="P130" s="2"/>
      <c r="Q130" s="2"/>
      <c r="R130" s="2"/>
      <c r="S130" s="2"/>
      <c r="T130" s="2"/>
    </row>
    <row r="131" spans="1:20" x14ac:dyDescent="0.2">
      <c r="B131">
        <v>2022</v>
      </c>
      <c r="E131" s="2">
        <f>+'Annual Information'!K14*'Annual Information'!$B14</f>
        <v>0</v>
      </c>
      <c r="F131" s="2"/>
      <c r="G131" s="2"/>
      <c r="H131" s="2"/>
      <c r="I131" s="2"/>
      <c r="J131" s="2"/>
      <c r="K131" s="2"/>
      <c r="L131" s="2">
        <f>ROUND(+$E131/5,0)</f>
        <v>0</v>
      </c>
      <c r="M131" s="2">
        <f>ROUND(+$E131/5,0)</f>
        <v>0</v>
      </c>
      <c r="N131" s="2">
        <f>ROUND(+$E131/5,0)</f>
        <v>0</v>
      </c>
      <c r="O131" s="2">
        <f t="shared" ref="O131:P132" si="47">ROUND(+$E131/5,0)</f>
        <v>0</v>
      </c>
      <c r="P131" s="2">
        <f t="shared" si="47"/>
        <v>0</v>
      </c>
      <c r="Q131" s="2"/>
      <c r="R131" s="2"/>
      <c r="S131" s="2"/>
      <c r="T131" s="2"/>
    </row>
    <row r="132" spans="1:20" x14ac:dyDescent="0.2">
      <c r="B132">
        <v>2023</v>
      </c>
      <c r="E132" s="2">
        <f>+'Annual Information'!K15*'Annual Information'!$B15</f>
        <v>0</v>
      </c>
      <c r="F132" s="2"/>
      <c r="G132" s="2"/>
      <c r="H132" s="2"/>
      <c r="I132" s="2"/>
      <c r="J132" s="2"/>
      <c r="K132" s="2"/>
      <c r="L132" s="2" t="s">
        <v>59</v>
      </c>
      <c r="M132" s="2">
        <f>ROUND(+$E132/5,0)</f>
        <v>0</v>
      </c>
      <c r="N132" s="2">
        <f>ROUND(+$E132/5,0)</f>
        <v>0</v>
      </c>
      <c r="O132" s="2">
        <f t="shared" si="47"/>
        <v>0</v>
      </c>
      <c r="P132" s="2">
        <f t="shared" si="47"/>
        <v>0</v>
      </c>
      <c r="Q132" s="2">
        <v>0</v>
      </c>
      <c r="R132" s="2"/>
      <c r="S132" s="2"/>
      <c r="T132" s="2"/>
    </row>
    <row r="133" spans="1:20" x14ac:dyDescent="0.2">
      <c r="E133" s="2"/>
      <c r="F133" s="2"/>
      <c r="G133" s="2"/>
      <c r="H133" s="2"/>
      <c r="I133" s="2"/>
      <c r="J133" s="2"/>
      <c r="K133" s="2"/>
      <c r="L133" s="2"/>
      <c r="M133" s="2"/>
      <c r="N133" s="2"/>
      <c r="O133" s="2"/>
      <c r="P133" s="2"/>
      <c r="Q133" s="2"/>
      <c r="R133" s="2"/>
      <c r="S133" s="2"/>
      <c r="T133" s="2"/>
    </row>
    <row r="134" spans="1:20" x14ac:dyDescent="0.2">
      <c r="B134" t="s">
        <v>6</v>
      </c>
      <c r="E134" s="2">
        <f>SUM(E126:E133)</f>
        <v>0</v>
      </c>
      <c r="F134" s="2"/>
      <c r="G134" s="2">
        <f t="shared" ref="G134:Q134" si="48">SUM(G126:G133)</f>
        <v>0</v>
      </c>
      <c r="H134" s="2">
        <f t="shared" si="48"/>
        <v>0</v>
      </c>
      <c r="I134" s="2">
        <f t="shared" si="48"/>
        <v>0</v>
      </c>
      <c r="J134" s="2">
        <f t="shared" si="48"/>
        <v>0</v>
      </c>
      <c r="K134" s="2">
        <f t="shared" si="48"/>
        <v>0</v>
      </c>
      <c r="L134" s="2">
        <f t="shared" si="48"/>
        <v>0</v>
      </c>
      <c r="M134" s="2">
        <f t="shared" si="48"/>
        <v>0</v>
      </c>
      <c r="N134" s="2">
        <f t="shared" si="48"/>
        <v>0</v>
      </c>
      <c r="O134" s="2">
        <f t="shared" si="48"/>
        <v>0</v>
      </c>
      <c r="P134" s="2">
        <f t="shared" si="48"/>
        <v>0</v>
      </c>
      <c r="Q134" s="2">
        <f t="shared" si="48"/>
        <v>0</v>
      </c>
      <c r="R134" s="2"/>
      <c r="S134" s="2"/>
      <c r="T134" s="2"/>
    </row>
    <row r="135" spans="1:20" x14ac:dyDescent="0.2">
      <c r="E135" s="2"/>
      <c r="F135" s="2"/>
      <c r="G135" s="2"/>
      <c r="H135" s="2"/>
      <c r="I135" s="2"/>
      <c r="J135" s="2"/>
      <c r="K135" s="2"/>
      <c r="L135" s="2"/>
      <c r="M135" s="2"/>
      <c r="N135" s="2"/>
      <c r="O135" s="2"/>
      <c r="P135" s="2"/>
      <c r="Q135" s="2"/>
      <c r="R135" s="2"/>
      <c r="S135" s="2"/>
      <c r="T135" s="2"/>
    </row>
    <row r="136" spans="1:20" x14ac:dyDescent="0.2">
      <c r="B136" t="s">
        <v>8</v>
      </c>
      <c r="E136" s="2"/>
      <c r="F136" s="2"/>
      <c r="G136" s="2">
        <f>SUM($F134:G134)</f>
        <v>0</v>
      </c>
      <c r="H136" s="2">
        <f>SUM($F134:H134)</f>
        <v>0</v>
      </c>
      <c r="I136" s="2">
        <f>SUM($F134:I134)</f>
        <v>0</v>
      </c>
      <c r="J136" s="2">
        <f>SUM($F134:J134)</f>
        <v>0</v>
      </c>
      <c r="K136" s="2">
        <f>SUM($F134:K134)</f>
        <v>0</v>
      </c>
      <c r="L136" s="2">
        <f>SUM($F134:L134)</f>
        <v>0</v>
      </c>
      <c r="M136" s="2">
        <f>SUM($F134:M134)</f>
        <v>0</v>
      </c>
      <c r="N136" s="2">
        <f>SUM($F134:N134)</f>
        <v>0</v>
      </c>
      <c r="O136" s="2">
        <f>SUM($F134:O134)</f>
        <v>0</v>
      </c>
      <c r="P136" s="2">
        <f>SUM($F134:P134)</f>
        <v>0</v>
      </c>
      <c r="Q136" s="2">
        <f>SUM($F134:Q134)</f>
        <v>0</v>
      </c>
      <c r="R136" s="2"/>
      <c r="S136" s="2"/>
      <c r="T136" s="2"/>
    </row>
    <row r="137" spans="1:20" x14ac:dyDescent="0.2">
      <c r="E137" s="2"/>
      <c r="F137" s="2"/>
      <c r="G137" s="2"/>
      <c r="H137" s="2"/>
      <c r="I137" s="2"/>
      <c r="J137" s="2"/>
      <c r="K137" s="2"/>
      <c r="L137" s="2"/>
      <c r="M137" s="2"/>
      <c r="N137" s="2"/>
      <c r="O137" s="2"/>
      <c r="P137" s="2"/>
      <c r="Q137" s="2"/>
      <c r="R137" s="2"/>
      <c r="S137" s="2"/>
      <c r="T137" s="2"/>
    </row>
    <row r="138" spans="1:20" s="1" customFormat="1" x14ac:dyDescent="0.2">
      <c r="B138" s="1" t="s">
        <v>7</v>
      </c>
      <c r="E138" s="3"/>
      <c r="F138" s="3"/>
      <c r="G138" s="3">
        <f>+E126-G136</f>
        <v>0</v>
      </c>
      <c r="H138" s="3">
        <f>+E126+E127-H136</f>
        <v>0</v>
      </c>
      <c r="I138" s="3">
        <f>+E126+E127+E128-I136</f>
        <v>0</v>
      </c>
      <c r="J138" s="3">
        <f>+E126+E127+E128+E129-J136</f>
        <v>0</v>
      </c>
      <c r="K138" s="3">
        <f>+E126+E127+E128+E129+E130-K136</f>
        <v>0</v>
      </c>
      <c r="L138" s="3">
        <f t="shared" ref="L138:M138" si="49">+$E134-L136</f>
        <v>0</v>
      </c>
      <c r="M138" s="3">
        <f t="shared" si="49"/>
        <v>0</v>
      </c>
      <c r="N138" s="3">
        <f>+$E134-N136</f>
        <v>0</v>
      </c>
      <c r="O138" s="3">
        <f>+$E134-O136</f>
        <v>0</v>
      </c>
      <c r="P138" s="3">
        <f t="shared" ref="P138:Q138" si="50">+$E134-P136</f>
        <v>0</v>
      </c>
      <c r="Q138" s="3">
        <f t="shared" si="50"/>
        <v>0</v>
      </c>
      <c r="R138" s="3"/>
      <c r="S138" s="3"/>
      <c r="T138" s="3"/>
    </row>
    <row r="139" spans="1:20" x14ac:dyDescent="0.2">
      <c r="P139" s="25"/>
      <c r="Q139" s="25"/>
      <c r="R139" s="25"/>
      <c r="S139" s="25"/>
      <c r="T139" s="25"/>
    </row>
    <row r="140" spans="1:20" s="45" customFormat="1" x14ac:dyDescent="0.2">
      <c r="A140" s="66" t="s">
        <v>57</v>
      </c>
      <c r="B140" s="66"/>
      <c r="C140" s="66"/>
      <c r="D140" s="66"/>
      <c r="E140" s="66"/>
      <c r="F140" s="66"/>
      <c r="G140" s="66"/>
      <c r="H140" s="66"/>
      <c r="I140" s="66"/>
      <c r="J140" s="66"/>
      <c r="K140" s="66"/>
      <c r="L140" s="66"/>
      <c r="M140" s="66"/>
      <c r="N140" s="66"/>
      <c r="O140" s="66"/>
    </row>
    <row r="141" spans="1:20" x14ac:dyDescent="0.2">
      <c r="B141">
        <v>2017</v>
      </c>
      <c r="E141" s="2">
        <f>+'Annual Information'!L9*'Annual Information'!$B9</f>
        <v>366671</v>
      </c>
      <c r="F141" s="2"/>
      <c r="G141" s="2">
        <f>ROUND(+$E141/+'Annual Information'!$C9,0)</f>
        <v>52382</v>
      </c>
      <c r="H141" s="2">
        <f>ROUND(+$E141/+'Annual Information'!$C9,0)</f>
        <v>52382</v>
      </c>
      <c r="I141" s="2">
        <f>ROUND(+$E141/+'Annual Information'!$C9,0)</f>
        <v>52382</v>
      </c>
      <c r="J141" s="2">
        <f>ROUND(+$E141/+'Annual Information'!$C9,0)</f>
        <v>52382</v>
      </c>
      <c r="K141" s="2">
        <f>ROUND(+$E141/+'Annual Information'!$C9,0)</f>
        <v>52382</v>
      </c>
      <c r="L141" s="2">
        <f>ROUND(+$E141/+'Annual Information'!$C9,0)</f>
        <v>52382</v>
      </c>
      <c r="M141" s="2">
        <f>+$E141-G141-H141-I141-J141-K141-L141</f>
        <v>52379</v>
      </c>
      <c r="N141" s="2"/>
      <c r="O141" s="2"/>
      <c r="P141" s="2"/>
      <c r="Q141" s="2"/>
      <c r="R141" s="2"/>
      <c r="S141" s="2"/>
      <c r="T141" s="2"/>
    </row>
    <row r="142" spans="1:20" x14ac:dyDescent="0.2">
      <c r="B142">
        <v>2018</v>
      </c>
      <c r="E142" s="2">
        <f>+'Annual Information'!L10*'Annual Information'!$B10</f>
        <v>2248888</v>
      </c>
      <c r="F142" s="2"/>
      <c r="G142" s="2"/>
      <c r="H142" s="2">
        <f>ROUND(+$E142/+'Annual Information'!$C10,0)</f>
        <v>321270</v>
      </c>
      <c r="I142" s="2">
        <f>ROUND(+$E142/+'Annual Information'!$C10,0)</f>
        <v>321270</v>
      </c>
      <c r="J142" s="2">
        <f>ROUND(+$E142/+'Annual Information'!$C10,0)</f>
        <v>321270</v>
      </c>
      <c r="K142" s="2">
        <f>ROUND(+$E142/+'Annual Information'!$C10,0)</f>
        <v>321270</v>
      </c>
      <c r="L142" s="2">
        <f>ROUND(+$E142/+'Annual Information'!$C10,0)</f>
        <v>321270</v>
      </c>
      <c r="M142" s="2">
        <f>ROUND(+$E142/+'Annual Information'!$C10,0)</f>
        <v>321270</v>
      </c>
      <c r="N142" s="2">
        <f>+$E142-H142-I142-J142-K142-L142-M142</f>
        <v>321268</v>
      </c>
      <c r="O142" s="2"/>
      <c r="P142" s="2"/>
      <c r="Q142" s="2"/>
      <c r="R142" s="2"/>
      <c r="S142" s="2"/>
      <c r="T142" s="2"/>
    </row>
    <row r="143" spans="1:20" x14ac:dyDescent="0.2">
      <c r="B143">
        <v>2019</v>
      </c>
      <c r="E143" s="2">
        <f>+'Annual Information'!L11*'Annual Information'!$B11</f>
        <v>0</v>
      </c>
      <c r="F143" s="2"/>
      <c r="G143" s="2"/>
      <c r="H143" s="2"/>
      <c r="I143" s="2">
        <f>ROUND(+$E143/+'Annual Information'!$C11,0)</f>
        <v>0</v>
      </c>
      <c r="J143" s="2">
        <f>ROUND(+$E143/+'Annual Information'!$C11,0)</f>
        <v>0</v>
      </c>
      <c r="K143" s="2">
        <f>ROUND(+$E143/+'Annual Information'!$C11,0)</f>
        <v>0</v>
      </c>
      <c r="L143" s="2">
        <f>ROUND(+$E143/+'Annual Information'!$C11,0)</f>
        <v>0</v>
      </c>
      <c r="M143" s="2">
        <f>ROUND(+$E143/+'Annual Information'!$C11,0)</f>
        <v>0</v>
      </c>
      <c r="N143" s="2">
        <f>ROUND(+$E143/+'Annual Information'!$C11,0)</f>
        <v>0</v>
      </c>
      <c r="O143" s="2">
        <f>+$E143-I143-J143-K143-L143-M143-N143</f>
        <v>0</v>
      </c>
      <c r="P143" s="2"/>
      <c r="Q143" s="2"/>
      <c r="R143" s="2"/>
      <c r="S143" s="2"/>
      <c r="T143" s="2"/>
    </row>
    <row r="144" spans="1:20" x14ac:dyDescent="0.2">
      <c r="B144">
        <v>2020</v>
      </c>
      <c r="E144" s="2">
        <f>+'Annual Information'!L12*'Annual Information'!$B12</f>
        <v>264958</v>
      </c>
      <c r="F144" s="2"/>
      <c r="G144" s="2"/>
      <c r="H144" s="2"/>
      <c r="I144" s="2"/>
      <c r="J144" s="2">
        <f>ROUND(+$E144/+'Annual Information'!$C12,0)</f>
        <v>37851</v>
      </c>
      <c r="K144" s="2">
        <f>ROUND(+$E144/+'Annual Information'!$C12,0)</f>
        <v>37851</v>
      </c>
      <c r="L144" s="2">
        <f>ROUND(+$E144/+'Annual Information'!$C12,0)</f>
        <v>37851</v>
      </c>
      <c r="M144" s="2">
        <f>ROUND(+$E144/+'Annual Information'!$C12,0)</f>
        <v>37851</v>
      </c>
      <c r="N144" s="2">
        <f>ROUND(+$E144/+'Annual Information'!$C12,0)</f>
        <v>37851</v>
      </c>
      <c r="O144" s="2">
        <f>ROUND(+$E144/+'Annual Information'!$C12,0)</f>
        <v>37851</v>
      </c>
      <c r="P144" s="2">
        <f>+$E144-J144-K144-L144-M144-N144-O144</f>
        <v>37852</v>
      </c>
      <c r="Q144" s="2"/>
      <c r="R144" s="2"/>
      <c r="S144" s="2"/>
      <c r="T144" s="2"/>
    </row>
    <row r="145" spans="1:20" x14ac:dyDescent="0.2">
      <c r="B145">
        <v>2021</v>
      </c>
      <c r="E145" s="2">
        <f>+'Annual Information'!L13*'Annual Information'!$B13</f>
        <v>0</v>
      </c>
      <c r="F145" s="2"/>
      <c r="G145" s="2"/>
      <c r="H145" s="2"/>
      <c r="I145" s="2"/>
      <c r="J145" s="2"/>
      <c r="K145" s="2">
        <f>ROUND(+$E145/+'Annual Information'!$C13,0)</f>
        <v>0</v>
      </c>
      <c r="L145" s="2">
        <f>ROUND(+$E145/+'Annual Information'!$C13,0)</f>
        <v>0</v>
      </c>
      <c r="M145" s="2">
        <f>ROUND(+$E145/+'Annual Information'!$C13,0)</f>
        <v>0</v>
      </c>
      <c r="N145" s="2">
        <f>ROUND(+$E145/+'Annual Information'!$C13,0)</f>
        <v>0</v>
      </c>
      <c r="O145" s="2">
        <f>ROUND(+$E145/+'Annual Information'!$C13,0)</f>
        <v>0</v>
      </c>
      <c r="P145" s="2">
        <f>ROUND(+$E145/+'Annual Information'!$C13,0)</f>
        <v>0</v>
      </c>
      <c r="Q145" s="2">
        <f>+$E145-K145-L145-M145-N145-O145-P145</f>
        <v>0</v>
      </c>
      <c r="R145" s="2"/>
      <c r="S145" s="2"/>
      <c r="T145" s="2"/>
    </row>
    <row r="146" spans="1:20" x14ac:dyDescent="0.2">
      <c r="B146">
        <v>2022</v>
      </c>
      <c r="E146" s="2">
        <f>+'Annual Information'!L14*'Annual Information'!$B14</f>
        <v>1131159</v>
      </c>
      <c r="F146" s="2"/>
      <c r="G146" s="2"/>
      <c r="H146" s="2"/>
      <c r="I146" s="2"/>
      <c r="J146" s="2"/>
      <c r="K146" s="2"/>
      <c r="L146" s="2">
        <f>ROUND(+$E146/+'Annual Information'!$C14,0)</f>
        <v>141395</v>
      </c>
      <c r="M146" s="2">
        <f>ROUND(+$E146/+'Annual Information'!$C14,0)</f>
        <v>141395</v>
      </c>
      <c r="N146" s="2">
        <f>ROUND(+$E146/+'Annual Information'!$C14,0)</f>
        <v>141395</v>
      </c>
      <c r="O146" s="2">
        <f>ROUND(+$E146/+'Annual Information'!$C14,0)</f>
        <v>141395</v>
      </c>
      <c r="P146" s="2">
        <f>ROUND(+$E146/+'Annual Information'!$C14,0)</f>
        <v>141395</v>
      </c>
      <c r="Q146" s="2">
        <f>ROUND(+$E146/+'Annual Information'!$C14,0)</f>
        <v>141395</v>
      </c>
      <c r="R146" s="2">
        <f>ROUND(+$E146/+'Annual Information'!$C14,0)</f>
        <v>141395</v>
      </c>
      <c r="S146" s="2">
        <f>ROUND(+$E146/+'Annual Information'!$C14,0)+-1</f>
        <v>141394</v>
      </c>
      <c r="T146" s="2"/>
    </row>
    <row r="147" spans="1:20" x14ac:dyDescent="0.2">
      <c r="B147">
        <v>2023</v>
      </c>
      <c r="E147" s="2">
        <f>+'Annual Information'!L15*'Annual Information'!$B15</f>
        <v>0</v>
      </c>
      <c r="F147" s="2"/>
      <c r="G147" s="2"/>
      <c r="H147" s="2"/>
      <c r="I147" s="2"/>
      <c r="J147" s="2"/>
      <c r="K147" s="2"/>
      <c r="L147" s="2" t="s">
        <v>59</v>
      </c>
      <c r="M147" s="2">
        <f>ROUND(+$E147/+'Annual Information'!$C15,0)</f>
        <v>0</v>
      </c>
      <c r="N147" s="2">
        <f>ROUND(+$E147/+'Annual Information'!$C15,0)</f>
        <v>0</v>
      </c>
      <c r="O147" s="2">
        <f>ROUND(+$E147/+'Annual Information'!$C15,0)</f>
        <v>0</v>
      </c>
      <c r="P147" s="2">
        <f>ROUND(+$E147/+'Annual Information'!$C15,0)</f>
        <v>0</v>
      </c>
      <c r="Q147" s="2">
        <f>ROUND(+$E147/+'Annual Information'!$C15,0)</f>
        <v>0</v>
      </c>
      <c r="R147" s="2">
        <f>ROUND(+$E147/+'Annual Information'!$C15,0)</f>
        <v>0</v>
      </c>
      <c r="S147" s="2">
        <f>ROUND(+$E147/+'Annual Information'!$C15,0)</f>
        <v>0</v>
      </c>
      <c r="T147" s="2">
        <v>0</v>
      </c>
    </row>
    <row r="148" spans="1:20" x14ac:dyDescent="0.2">
      <c r="E148" s="2"/>
      <c r="F148" s="2"/>
      <c r="G148" s="2"/>
      <c r="H148" s="2"/>
      <c r="I148" s="2"/>
      <c r="J148" s="2"/>
      <c r="K148" s="2"/>
      <c r="L148" s="2"/>
      <c r="M148" s="2"/>
      <c r="N148" s="2"/>
      <c r="O148" s="2"/>
      <c r="P148" s="2"/>
      <c r="Q148" s="2"/>
      <c r="R148" s="2"/>
      <c r="S148" s="2"/>
      <c r="T148" s="2"/>
    </row>
    <row r="149" spans="1:20" x14ac:dyDescent="0.2">
      <c r="B149" t="s">
        <v>6</v>
      </c>
      <c r="E149" s="2">
        <f>SUM(E141:E148)</f>
        <v>4011676</v>
      </c>
      <c r="F149" s="2"/>
      <c r="G149" s="2">
        <f t="shared" ref="G149:O149" si="51">SUM(G141:G148)</f>
        <v>52382</v>
      </c>
      <c r="H149" s="2">
        <f t="shared" si="51"/>
        <v>373652</v>
      </c>
      <c r="I149" s="2">
        <f t="shared" si="51"/>
        <v>373652</v>
      </c>
      <c r="J149" s="2">
        <f t="shared" si="51"/>
        <v>411503</v>
      </c>
      <c r="K149" s="2">
        <f t="shared" si="51"/>
        <v>411503</v>
      </c>
      <c r="L149" s="2">
        <f t="shared" si="51"/>
        <v>552898</v>
      </c>
      <c r="M149" s="2">
        <f t="shared" si="51"/>
        <v>552895</v>
      </c>
      <c r="N149" s="2">
        <f t="shared" si="51"/>
        <v>500514</v>
      </c>
      <c r="O149" s="2">
        <f t="shared" si="51"/>
        <v>179246</v>
      </c>
      <c r="P149" s="2">
        <f t="shared" ref="P149:Q149" si="52">SUM(P141:P148)</f>
        <v>179247</v>
      </c>
      <c r="Q149" s="2">
        <f t="shared" si="52"/>
        <v>141395</v>
      </c>
      <c r="R149" s="2">
        <f t="shared" ref="R149:S149" si="53">SUM(R141:R148)</f>
        <v>141395</v>
      </c>
      <c r="S149" s="2">
        <f t="shared" si="53"/>
        <v>141394</v>
      </c>
      <c r="T149" s="2">
        <f t="shared" ref="T149" si="54">SUM(T141:T148)</f>
        <v>0</v>
      </c>
    </row>
    <row r="150" spans="1:20" x14ac:dyDescent="0.2">
      <c r="E150" s="2"/>
      <c r="F150" s="2"/>
      <c r="G150" s="2"/>
      <c r="H150" s="2"/>
      <c r="I150" s="2"/>
      <c r="J150" s="2"/>
      <c r="K150" s="2"/>
      <c r="L150" s="2"/>
      <c r="M150" s="2"/>
      <c r="N150" s="2"/>
      <c r="O150" s="2"/>
      <c r="P150" s="2"/>
      <c r="Q150" s="2"/>
      <c r="R150" s="2"/>
      <c r="S150" s="2"/>
      <c r="T150" s="2"/>
    </row>
    <row r="151" spans="1:20" x14ac:dyDescent="0.2">
      <c r="B151" t="s">
        <v>8</v>
      </c>
      <c r="E151" s="2"/>
      <c r="F151" s="2"/>
      <c r="G151" s="2">
        <f>SUM($F149:G149)</f>
        <v>52382</v>
      </c>
      <c r="H151" s="2">
        <f>SUM($F149:H149)</f>
        <v>426034</v>
      </c>
      <c r="I151" s="2">
        <f>SUM($F149:I149)</f>
        <v>799686</v>
      </c>
      <c r="J151" s="2">
        <f>SUM($F149:J149)</f>
        <v>1211189</v>
      </c>
      <c r="K151" s="2">
        <f>SUM($F149:K149)</f>
        <v>1622692</v>
      </c>
      <c r="L151" s="2">
        <f>SUM($F149:L149)</f>
        <v>2175590</v>
      </c>
      <c r="M151" s="2">
        <f>SUM($F149:M149)</f>
        <v>2728485</v>
      </c>
      <c r="N151" s="2">
        <f>SUM($F149:N149)</f>
        <v>3228999</v>
      </c>
      <c r="O151" s="2">
        <f>SUM($F149:O149)</f>
        <v>3408245</v>
      </c>
      <c r="P151" s="2">
        <f>SUM($F149:P149)</f>
        <v>3587492</v>
      </c>
      <c r="Q151" s="2">
        <f>SUM($F149:Q149)</f>
        <v>3728887</v>
      </c>
      <c r="R151" s="2">
        <f>SUM($F149:R149)</f>
        <v>3870282</v>
      </c>
      <c r="S151" s="2">
        <f>SUM($F149:S149)</f>
        <v>4011676</v>
      </c>
      <c r="T151" s="2">
        <f>SUM($F149:T149)</f>
        <v>4011676</v>
      </c>
    </row>
    <row r="152" spans="1:20" x14ac:dyDescent="0.2">
      <c r="E152" s="2"/>
      <c r="F152" s="2"/>
      <c r="G152" s="2"/>
      <c r="H152" s="2"/>
      <c r="I152" s="2"/>
      <c r="J152" s="2"/>
      <c r="K152" s="2"/>
      <c r="L152" s="2"/>
      <c r="M152" s="2"/>
      <c r="N152" s="2"/>
      <c r="O152" s="2"/>
      <c r="P152" s="2"/>
      <c r="Q152" s="2"/>
      <c r="R152" s="2"/>
      <c r="S152" s="2"/>
      <c r="T152" s="2"/>
    </row>
    <row r="153" spans="1:20" s="1" customFormat="1" x14ac:dyDescent="0.2">
      <c r="B153" s="1" t="s">
        <v>7</v>
      </c>
      <c r="E153" s="3"/>
      <c r="F153" s="3"/>
      <c r="G153" s="3">
        <f>+E141-G151</f>
        <v>314289</v>
      </c>
      <c r="H153" s="3">
        <f>+E141+E142-H151</f>
        <v>2189525</v>
      </c>
      <c r="I153" s="3">
        <f>+E141+E142+E143-I151</f>
        <v>1815873</v>
      </c>
      <c r="J153" s="3">
        <f>+E141+E142+E143+E144-J151</f>
        <v>1669328</v>
      </c>
      <c r="K153" s="3">
        <f>+E141+E142+E143+E144+E145-K151</f>
        <v>1257825</v>
      </c>
      <c r="L153" s="3">
        <f t="shared" ref="L153:M153" si="55">+$E149-L151</f>
        <v>1836086</v>
      </c>
      <c r="M153" s="3">
        <f t="shared" si="55"/>
        <v>1283191</v>
      </c>
      <c r="N153" s="3">
        <f>+$E149-N151</f>
        <v>782677</v>
      </c>
      <c r="O153" s="3">
        <f>+$E149-O151</f>
        <v>603431</v>
      </c>
      <c r="P153" s="3">
        <f t="shared" ref="P153:Q153" si="56">+$E149-P151</f>
        <v>424184</v>
      </c>
      <c r="Q153" s="3">
        <f t="shared" si="56"/>
        <v>282789</v>
      </c>
      <c r="R153" s="3">
        <f t="shared" ref="R153:T153" si="57">+$E149-R151</f>
        <v>141394</v>
      </c>
      <c r="S153" s="3">
        <f t="shared" si="57"/>
        <v>0</v>
      </c>
      <c r="T153" s="3">
        <f t="shared" si="57"/>
        <v>0</v>
      </c>
    </row>
    <row r="154" spans="1:20" hidden="1" x14ac:dyDescent="0.2"/>
    <row r="155" spans="1:20" s="42" customFormat="1" hidden="1" x14ac:dyDescent="0.2">
      <c r="A155" s="67" t="s">
        <v>1</v>
      </c>
      <c r="B155" s="67"/>
      <c r="C155" s="67"/>
      <c r="D155" s="67"/>
      <c r="E155" s="67"/>
      <c r="F155" s="67"/>
      <c r="G155" s="67"/>
      <c r="H155" s="67"/>
      <c r="I155" s="67"/>
      <c r="J155" s="67"/>
      <c r="K155" s="67"/>
      <c r="L155" s="67"/>
      <c r="M155" s="67"/>
      <c r="N155" s="67"/>
      <c r="O155" s="67"/>
      <c r="P155" s="49"/>
      <c r="Q155" s="49"/>
      <c r="R155" s="49"/>
      <c r="S155" s="49"/>
      <c r="T155" s="49"/>
    </row>
    <row r="156" spans="1:20" s="45" customFormat="1" hidden="1" x14ac:dyDescent="0.2">
      <c r="A156" s="48" t="s">
        <v>9</v>
      </c>
      <c r="B156" s="48"/>
      <c r="C156" s="48"/>
      <c r="D156" s="48"/>
      <c r="E156" s="48"/>
      <c r="F156" s="48"/>
      <c r="G156" s="47">
        <f t="shared" ref="G156:T156" si="58">+G5</f>
        <v>2017</v>
      </c>
      <c r="H156" s="47">
        <f t="shared" si="58"/>
        <v>2018</v>
      </c>
      <c r="I156" s="47">
        <f t="shared" si="58"/>
        <v>2019</v>
      </c>
      <c r="J156" s="47">
        <f t="shared" si="58"/>
        <v>2020</v>
      </c>
      <c r="K156" s="47">
        <f t="shared" si="58"/>
        <v>2021</v>
      </c>
      <c r="L156" s="47">
        <f t="shared" si="58"/>
        <v>2022</v>
      </c>
      <c r="M156" s="47">
        <f t="shared" si="58"/>
        <v>2023</v>
      </c>
      <c r="N156" s="47">
        <f t="shared" si="58"/>
        <v>2024</v>
      </c>
      <c r="O156" s="47">
        <f t="shared" si="58"/>
        <v>2025</v>
      </c>
      <c r="P156" s="45">
        <f t="shared" si="58"/>
        <v>2026</v>
      </c>
      <c r="Q156" s="45">
        <f t="shared" si="58"/>
        <v>2027</v>
      </c>
      <c r="R156" s="45">
        <f t="shared" si="58"/>
        <v>2028</v>
      </c>
      <c r="S156" s="45">
        <f t="shared" si="58"/>
        <v>2029</v>
      </c>
      <c r="T156" s="45">
        <f t="shared" si="58"/>
        <v>2030</v>
      </c>
    </row>
    <row r="157" spans="1:20" hidden="1" x14ac:dyDescent="0.2">
      <c r="B157">
        <v>2017</v>
      </c>
      <c r="E157" s="2">
        <f>+'Annual Information'!M9</f>
        <v>0</v>
      </c>
      <c r="F157" s="2"/>
      <c r="G157" s="2">
        <f>ROUND(+$E157/+'Annual Information'!$C9,0)</f>
        <v>0</v>
      </c>
      <c r="H157" s="2">
        <f>ROUND(+$E157/+'Annual Information'!$C9,0)</f>
        <v>0</v>
      </c>
      <c r="I157" s="2">
        <f>ROUND(+$E157/+'Annual Information'!$C9,0)</f>
        <v>0</v>
      </c>
      <c r="J157" s="2">
        <f>ROUND(+$E157/+'Annual Information'!$C9,0)</f>
        <v>0</v>
      </c>
      <c r="K157" s="2">
        <f>ROUND(+$E157/+'Annual Information'!$C9,0)</f>
        <v>0</v>
      </c>
      <c r="L157" s="2">
        <f>ROUND(+$E157/+'Annual Information'!$C9,0)</f>
        <v>0</v>
      </c>
      <c r="M157" s="2">
        <f>+$E157-G157-H157-I157-J157-K157-L157</f>
        <v>0</v>
      </c>
      <c r="N157" s="2"/>
      <c r="O157" s="2"/>
      <c r="P157" s="2"/>
      <c r="Q157" s="2"/>
      <c r="R157" s="2"/>
      <c r="S157" s="2"/>
      <c r="T157" s="2"/>
    </row>
    <row r="158" spans="1:20" hidden="1" x14ac:dyDescent="0.2">
      <c r="B158">
        <v>2018</v>
      </c>
      <c r="E158" s="2">
        <f>+'Annual Information'!M10</f>
        <v>0</v>
      </c>
      <c r="F158" s="2"/>
      <c r="G158" s="2"/>
      <c r="H158" s="2">
        <f>ROUND(+$E158/+'Annual Information'!$C10,0)</f>
        <v>0</v>
      </c>
      <c r="I158" s="2">
        <f>ROUND(+$E158/+'Annual Information'!$C10,0)</f>
        <v>0</v>
      </c>
      <c r="J158" s="2">
        <f>ROUND(+$E158/+'Annual Information'!$C10,0)</f>
        <v>0</v>
      </c>
      <c r="K158" s="2">
        <f>ROUND(+$E158/+'Annual Information'!$C10,0)</f>
        <v>0</v>
      </c>
      <c r="L158" s="2">
        <f>+$E158-H158-I158-J158-K158</f>
        <v>0</v>
      </c>
      <c r="M158" s="2">
        <f>+$E158-I158-J158-K158-L158</f>
        <v>0</v>
      </c>
      <c r="N158" s="2">
        <f>+$E158-H158-I158-J158-K158-L158-M158</f>
        <v>0</v>
      </c>
      <c r="O158" s="2"/>
      <c r="P158" s="2"/>
      <c r="Q158" s="2"/>
      <c r="R158" s="2"/>
      <c r="S158" s="2"/>
      <c r="T158" s="2"/>
    </row>
    <row r="159" spans="1:20" hidden="1" x14ac:dyDescent="0.2">
      <c r="B159">
        <v>2019</v>
      </c>
      <c r="E159" s="2">
        <f>+'Annual Information'!M11</f>
        <v>0</v>
      </c>
      <c r="F159" s="2"/>
      <c r="G159" s="2"/>
      <c r="H159" s="2"/>
      <c r="I159" s="2">
        <f>ROUND(+$E159/+'Annual Information'!$C11,0)</f>
        <v>0</v>
      </c>
      <c r="J159" s="2">
        <f>ROUND(+$E159/+'Annual Information'!$C11,0)</f>
        <v>0</v>
      </c>
      <c r="K159" s="2">
        <f>ROUND(+$E159/+'Annual Information'!$C11,0)</f>
        <v>0</v>
      </c>
      <c r="L159" s="2">
        <f>ROUND(+$E159/+'Annual Information'!$C11,0)</f>
        <v>0</v>
      </c>
      <c r="M159" s="2">
        <f>+$E159-I159-J159-K159-L159</f>
        <v>0</v>
      </c>
      <c r="N159" s="2">
        <f>+$E159-J159-K159-L159-M159</f>
        <v>0</v>
      </c>
      <c r="O159" s="2">
        <f>+$E159-I159-J159-K159-L159-M159-N159</f>
        <v>0</v>
      </c>
      <c r="P159" s="2"/>
      <c r="Q159" s="2"/>
      <c r="R159" s="2"/>
      <c r="S159" s="2"/>
      <c r="T159" s="2"/>
    </row>
    <row r="160" spans="1:20" hidden="1" x14ac:dyDescent="0.2">
      <c r="B160">
        <v>2020</v>
      </c>
      <c r="E160" s="2">
        <f>+'Annual Information'!M12</f>
        <v>0</v>
      </c>
      <c r="F160" s="2"/>
      <c r="G160" s="2"/>
      <c r="H160" s="2"/>
      <c r="I160" s="2"/>
      <c r="J160" s="2">
        <f>ROUND(+$E160/+'Annual Information'!$C12,0)</f>
        <v>0</v>
      </c>
      <c r="K160" s="2">
        <f>ROUND(+$E160/+'Annual Information'!$C12,0)</f>
        <v>0</v>
      </c>
      <c r="L160" s="2">
        <f>ROUND(+$E160/+'Annual Information'!$C12,0)</f>
        <v>0</v>
      </c>
      <c r="M160" s="2">
        <f>ROUND(+$E160/+'Annual Information'!$C12,0)</f>
        <v>0</v>
      </c>
      <c r="N160" s="2">
        <f>+$E160-J160-K160-L160-M160</f>
        <v>0</v>
      </c>
      <c r="O160" s="2">
        <f>+$E160-K160-L160-M160-N160</f>
        <v>0</v>
      </c>
      <c r="P160" s="2">
        <f>+$E160-J160-K160-L160-M160-N160-O160</f>
        <v>0</v>
      </c>
      <c r="Q160" s="2"/>
      <c r="R160" s="2"/>
      <c r="S160" s="2"/>
      <c r="T160" s="2"/>
    </row>
    <row r="161" spans="1:20" hidden="1" x14ac:dyDescent="0.2">
      <c r="B161">
        <v>2021</v>
      </c>
      <c r="E161" s="2">
        <f>+'Annual Information'!M13</f>
        <v>0</v>
      </c>
      <c r="F161" s="2"/>
      <c r="G161" s="2"/>
      <c r="H161" s="2"/>
      <c r="I161" s="2"/>
      <c r="J161" s="2"/>
      <c r="K161" s="2">
        <f>ROUND(+$E161/+'Annual Information'!$C13,0)</f>
        <v>0</v>
      </c>
      <c r="L161" s="2">
        <f>ROUND(+$E161/+'Annual Information'!$C13,0)</f>
        <v>0</v>
      </c>
      <c r="M161" s="2">
        <f>ROUND(+$E161/+'Annual Information'!$C13,0)</f>
        <v>0</v>
      </c>
      <c r="N161" s="2">
        <f>ROUND(+$E161/+'Annual Information'!$C13,0)</f>
        <v>0</v>
      </c>
      <c r="O161" s="2">
        <f>+$E161-K161-L161-M161-N161</f>
        <v>0</v>
      </c>
      <c r="P161" s="2">
        <f>+$E161-L161-M161-N161-O161</f>
        <v>0</v>
      </c>
      <c r="Q161" s="2">
        <f>+$E161-K161-L161-M161-N161-O161-P161</f>
        <v>0</v>
      </c>
      <c r="R161" s="2"/>
      <c r="S161" s="2"/>
      <c r="T161" s="2"/>
    </row>
    <row r="162" spans="1:20" hidden="1" x14ac:dyDescent="0.2">
      <c r="B162">
        <v>2022</v>
      </c>
      <c r="E162" s="2">
        <f>+'Annual Information'!M14</f>
        <v>0</v>
      </c>
      <c r="F162" s="2"/>
      <c r="G162" s="2"/>
      <c r="H162" s="2"/>
      <c r="I162" s="2"/>
      <c r="J162" s="2"/>
      <c r="K162" s="2"/>
      <c r="L162" s="2">
        <f>ROUND(+$E162/+'Annual Information'!$C14,0)</f>
        <v>0</v>
      </c>
      <c r="M162" s="2">
        <f>ROUND(+$E162/+'Annual Information'!$C14,0)</f>
        <v>0</v>
      </c>
      <c r="N162" s="2">
        <f>ROUND(+$E162/+'Annual Information'!$C14,0)</f>
        <v>0</v>
      </c>
      <c r="O162" s="2">
        <f>+$E162-K162-L162-M162-N162</f>
        <v>0</v>
      </c>
      <c r="P162" s="2">
        <f>+$E162-L162-M162-N162-O162</f>
        <v>0</v>
      </c>
      <c r="Q162" s="2">
        <f>+$E162-K162-L162-M162-N162-O162-P162</f>
        <v>0</v>
      </c>
      <c r="R162" s="2">
        <f>+$E162-L162-M162-N162-O162-P162-Q162</f>
        <v>0</v>
      </c>
      <c r="S162" s="2">
        <f>+$E162-M162-N162-O162-P162-Q162-R162</f>
        <v>0</v>
      </c>
      <c r="T162" s="2">
        <f>+$E162-N162-O162-P162-Q162-R162-S162</f>
        <v>0</v>
      </c>
    </row>
    <row r="163" spans="1:20" hidden="1" x14ac:dyDescent="0.2">
      <c r="E163" s="2"/>
      <c r="F163" s="2"/>
      <c r="G163" s="2"/>
      <c r="H163" s="2"/>
      <c r="I163" s="2"/>
      <c r="J163" s="2"/>
      <c r="K163" s="2"/>
      <c r="L163" s="2"/>
      <c r="M163" s="2"/>
      <c r="N163" s="2"/>
      <c r="O163" s="2"/>
      <c r="P163" s="2"/>
      <c r="Q163" s="2"/>
      <c r="R163" s="2"/>
      <c r="S163" s="2"/>
      <c r="T163" s="2"/>
    </row>
    <row r="164" spans="1:20" hidden="1" x14ac:dyDescent="0.2">
      <c r="B164" t="s">
        <v>6</v>
      </c>
      <c r="E164" s="2">
        <f>SUM(E157:E163)</f>
        <v>0</v>
      </c>
      <c r="F164" s="2"/>
      <c r="G164" s="2">
        <f t="shared" ref="G164:O164" si="59">SUM(G157:G163)</f>
        <v>0</v>
      </c>
      <c r="H164" s="2">
        <f t="shared" si="59"/>
        <v>0</v>
      </c>
      <c r="I164" s="2">
        <f t="shared" si="59"/>
        <v>0</v>
      </c>
      <c r="J164" s="2">
        <f t="shared" si="59"/>
        <v>0</v>
      </c>
      <c r="K164" s="2">
        <f t="shared" si="59"/>
        <v>0</v>
      </c>
      <c r="L164" s="2">
        <f t="shared" si="59"/>
        <v>0</v>
      </c>
      <c r="M164" s="2">
        <f t="shared" si="59"/>
        <v>0</v>
      </c>
      <c r="N164" s="2">
        <f t="shared" si="59"/>
        <v>0</v>
      </c>
      <c r="O164" s="2">
        <f t="shared" si="59"/>
        <v>0</v>
      </c>
      <c r="P164" s="2">
        <f t="shared" ref="P164:Q164" si="60">SUM(P157:P163)</f>
        <v>0</v>
      </c>
      <c r="Q164" s="2">
        <f t="shared" si="60"/>
        <v>0</v>
      </c>
      <c r="R164" s="2">
        <f t="shared" ref="R164:S164" si="61">SUM(R157:R163)</f>
        <v>0</v>
      </c>
      <c r="S164" s="2">
        <f t="shared" si="61"/>
        <v>0</v>
      </c>
      <c r="T164" s="2">
        <f t="shared" ref="T164" si="62">SUM(T157:T163)</f>
        <v>0</v>
      </c>
    </row>
    <row r="165" spans="1:20" hidden="1" x14ac:dyDescent="0.2">
      <c r="E165" s="2"/>
      <c r="F165" s="2"/>
      <c r="G165" s="2"/>
      <c r="H165" s="2"/>
      <c r="I165" s="2"/>
      <c r="J165" s="2"/>
      <c r="K165" s="2"/>
      <c r="L165" s="2"/>
      <c r="M165" s="2"/>
      <c r="N165" s="2"/>
      <c r="O165" s="2"/>
      <c r="P165" s="2"/>
      <c r="Q165" s="2"/>
      <c r="R165" s="2"/>
      <c r="S165" s="2"/>
      <c r="T165" s="2"/>
    </row>
    <row r="166" spans="1:20" hidden="1" x14ac:dyDescent="0.2">
      <c r="B166" t="s">
        <v>8</v>
      </c>
      <c r="E166" s="2"/>
      <c r="F166" s="2"/>
      <c r="G166" s="2">
        <f>SUM($F164:G164)</f>
        <v>0</v>
      </c>
      <c r="H166" s="2">
        <f>SUM($F164:H164)</f>
        <v>0</v>
      </c>
      <c r="I166" s="2">
        <f>SUM($F164:I164)</f>
        <v>0</v>
      </c>
      <c r="J166" s="2">
        <f>SUM($F164:J164)</f>
        <v>0</v>
      </c>
      <c r="K166" s="2">
        <f>SUM($F164:K164)</f>
        <v>0</v>
      </c>
      <c r="L166" s="2">
        <f>SUM($F164:L164)</f>
        <v>0</v>
      </c>
      <c r="M166" s="2">
        <f>SUM($F164:M164)</f>
        <v>0</v>
      </c>
      <c r="N166" s="2">
        <f>SUM($F164:N164)</f>
        <v>0</v>
      </c>
      <c r="O166" s="2">
        <f>SUM($F164:O164)</f>
        <v>0</v>
      </c>
      <c r="P166" s="2">
        <f>SUM($F164:P164)</f>
        <v>0</v>
      </c>
      <c r="Q166" s="2">
        <f>SUM($F164:Q164)</f>
        <v>0</v>
      </c>
      <c r="R166" s="2">
        <f>SUM($F164:R164)</f>
        <v>0</v>
      </c>
      <c r="S166" s="2">
        <f>SUM($F164:S164)</f>
        <v>0</v>
      </c>
      <c r="T166" s="2">
        <f>SUM($F164:T164)</f>
        <v>0</v>
      </c>
    </row>
    <row r="167" spans="1:20" hidden="1" x14ac:dyDescent="0.2">
      <c r="E167" s="2"/>
      <c r="F167" s="2"/>
      <c r="G167" s="2"/>
      <c r="H167" s="2"/>
      <c r="I167" s="2"/>
      <c r="J167" s="2"/>
      <c r="K167" s="2"/>
      <c r="L167" s="2"/>
      <c r="M167" s="2"/>
      <c r="N167" s="2"/>
      <c r="O167" s="2"/>
      <c r="P167" s="2"/>
      <c r="Q167" s="2"/>
      <c r="R167" s="2"/>
      <c r="S167" s="2"/>
      <c r="T167" s="2"/>
    </row>
    <row r="168" spans="1:20" hidden="1" x14ac:dyDescent="0.2">
      <c r="B168" t="s">
        <v>7</v>
      </c>
      <c r="E168" s="2"/>
      <c r="F168" s="2"/>
      <c r="G168" s="3">
        <f>+E157-G166</f>
        <v>0</v>
      </c>
      <c r="H168" s="3">
        <f>+E157+E158-H166</f>
        <v>0</v>
      </c>
      <c r="I168" s="3">
        <f>+E157+E158+E159-I166</f>
        <v>0</v>
      </c>
      <c r="J168" s="3">
        <f>+E157+E158+E159+E160-J166</f>
        <v>0</v>
      </c>
      <c r="K168" s="3">
        <f>+E157+E158+E159+E160+E161-K166</f>
        <v>0</v>
      </c>
      <c r="L168" s="2">
        <f t="shared" ref="L168:M168" si="63">+$E164-L166</f>
        <v>0</v>
      </c>
      <c r="M168" s="2">
        <f t="shared" si="63"/>
        <v>0</v>
      </c>
      <c r="N168" s="2">
        <f>+$E164-N166</f>
        <v>0</v>
      </c>
      <c r="O168" s="2">
        <f>+$E164-O166</f>
        <v>0</v>
      </c>
      <c r="P168" s="2">
        <f t="shared" ref="P168:Q168" si="64">+$E164-P166</f>
        <v>0</v>
      </c>
      <c r="Q168" s="2">
        <f t="shared" si="64"/>
        <v>0</v>
      </c>
      <c r="R168" s="2">
        <f t="shared" ref="R168:S168" si="65">+$E164-R166</f>
        <v>0</v>
      </c>
      <c r="S168" s="2">
        <f t="shared" si="65"/>
        <v>0</v>
      </c>
      <c r="T168" s="2">
        <f t="shared" ref="T168" si="66">+$E164-T166</f>
        <v>0</v>
      </c>
    </row>
    <row r="169" spans="1:20" x14ac:dyDescent="0.2">
      <c r="P169" s="25"/>
      <c r="Q169" s="25"/>
      <c r="R169" s="25"/>
      <c r="S169" s="25"/>
      <c r="T169" s="25"/>
    </row>
    <row r="170" spans="1:20" s="45" customFormat="1" x14ac:dyDescent="0.2">
      <c r="A170" s="66" t="s">
        <v>13</v>
      </c>
      <c r="B170" s="66"/>
      <c r="C170" s="66"/>
      <c r="D170" s="66"/>
      <c r="E170" s="66"/>
      <c r="F170" s="66"/>
      <c r="G170" s="66"/>
      <c r="H170" s="66"/>
      <c r="I170" s="66"/>
      <c r="J170" s="66"/>
      <c r="K170" s="66"/>
      <c r="L170" s="66"/>
      <c r="M170" s="66"/>
      <c r="N170" s="66"/>
      <c r="O170" s="66"/>
    </row>
    <row r="171" spans="1:20" x14ac:dyDescent="0.2">
      <c r="B171">
        <v>2017</v>
      </c>
      <c r="E171" s="2">
        <f t="shared" ref="E171:E177" si="67">+E111+E126+E141+E157</f>
        <v>366671</v>
      </c>
      <c r="F171" s="2"/>
      <c r="G171" s="2">
        <f t="shared" ref="G171:M171" si="68">+G111+G126+G141+G157</f>
        <v>52382</v>
      </c>
      <c r="H171" s="2">
        <f t="shared" si="68"/>
        <v>52382</v>
      </c>
      <c r="I171" s="2">
        <f t="shared" si="68"/>
        <v>52382</v>
      </c>
      <c r="J171" s="2">
        <f t="shared" si="68"/>
        <v>52382</v>
      </c>
      <c r="K171" s="2">
        <f t="shared" si="68"/>
        <v>52382</v>
      </c>
      <c r="L171" s="2">
        <f t="shared" si="68"/>
        <v>52382</v>
      </c>
      <c r="M171" s="2">
        <f t="shared" si="68"/>
        <v>52379</v>
      </c>
      <c r="N171" s="2"/>
      <c r="O171" s="2"/>
      <c r="P171" s="2"/>
      <c r="Q171" s="2"/>
      <c r="R171" s="2"/>
      <c r="S171" s="2"/>
      <c r="T171" s="2"/>
    </row>
    <row r="172" spans="1:20" x14ac:dyDescent="0.2">
      <c r="B172">
        <v>2018</v>
      </c>
      <c r="E172" s="2">
        <f t="shared" si="67"/>
        <v>2358115</v>
      </c>
      <c r="F172" s="2"/>
      <c r="G172" s="2"/>
      <c r="H172" s="2">
        <f t="shared" ref="H172:N172" si="69">+H112+H127+H142+H158</f>
        <v>336874</v>
      </c>
      <c r="I172" s="2">
        <f t="shared" si="69"/>
        <v>336874</v>
      </c>
      <c r="J172" s="2">
        <f t="shared" si="69"/>
        <v>336874</v>
      </c>
      <c r="K172" s="2">
        <f t="shared" si="69"/>
        <v>336874</v>
      </c>
      <c r="L172" s="2">
        <f t="shared" si="69"/>
        <v>336874</v>
      </c>
      <c r="M172" s="2">
        <f t="shared" si="69"/>
        <v>336874</v>
      </c>
      <c r="N172" s="2">
        <f t="shared" si="69"/>
        <v>336871</v>
      </c>
      <c r="O172" s="2"/>
      <c r="P172" s="2"/>
      <c r="Q172" s="2"/>
      <c r="R172" s="2"/>
      <c r="S172" s="2"/>
      <c r="T172" s="2"/>
    </row>
    <row r="173" spans="1:20" x14ac:dyDescent="0.2">
      <c r="B173">
        <v>2019</v>
      </c>
      <c r="E173" s="2">
        <f t="shared" si="67"/>
        <v>7285</v>
      </c>
      <c r="F173" s="2"/>
      <c r="G173" s="2"/>
      <c r="H173" s="2"/>
      <c r="I173" s="2">
        <f t="shared" ref="I173:O173" si="70">+I113+I128+I143+I159</f>
        <v>1041</v>
      </c>
      <c r="J173" s="2">
        <f t="shared" si="70"/>
        <v>1041</v>
      </c>
      <c r="K173" s="2">
        <f t="shared" si="70"/>
        <v>1041</v>
      </c>
      <c r="L173" s="2">
        <f t="shared" si="70"/>
        <v>1041</v>
      </c>
      <c r="M173" s="2">
        <f t="shared" si="70"/>
        <v>1041</v>
      </c>
      <c r="N173" s="2">
        <f t="shared" si="70"/>
        <v>1041</v>
      </c>
      <c r="O173" s="2">
        <f t="shared" si="70"/>
        <v>1039</v>
      </c>
      <c r="P173" s="2"/>
      <c r="Q173" s="2"/>
      <c r="R173" s="2"/>
      <c r="S173" s="2"/>
      <c r="T173" s="2"/>
    </row>
    <row r="174" spans="1:20" x14ac:dyDescent="0.2">
      <c r="B174">
        <v>2020</v>
      </c>
      <c r="E174" s="2">
        <f t="shared" si="67"/>
        <v>594483</v>
      </c>
      <c r="F174" s="2"/>
      <c r="G174" s="2"/>
      <c r="H174" s="2"/>
      <c r="I174" s="2"/>
      <c r="J174" s="2">
        <f t="shared" ref="J174:P174" si="71">+J114+J129+J144+J160</f>
        <v>84926</v>
      </c>
      <c r="K174" s="2">
        <f t="shared" si="71"/>
        <v>84926</v>
      </c>
      <c r="L174" s="2">
        <f t="shared" si="71"/>
        <v>84926</v>
      </c>
      <c r="M174" s="2">
        <f t="shared" si="71"/>
        <v>84926</v>
      </c>
      <c r="N174" s="2">
        <f t="shared" si="71"/>
        <v>84926</v>
      </c>
      <c r="O174" s="2">
        <f t="shared" si="71"/>
        <v>84926</v>
      </c>
      <c r="P174" s="2">
        <f t="shared" si="71"/>
        <v>84927</v>
      </c>
      <c r="Q174" s="2"/>
      <c r="R174" s="2"/>
      <c r="S174" s="2"/>
      <c r="T174" s="2"/>
    </row>
    <row r="175" spans="1:20" x14ac:dyDescent="0.2">
      <c r="B175">
        <v>2021</v>
      </c>
      <c r="E175" s="2">
        <f t="shared" si="67"/>
        <v>116611</v>
      </c>
      <c r="F175" s="2"/>
      <c r="G175" s="2"/>
      <c r="H175" s="2"/>
      <c r="I175" s="2"/>
      <c r="J175" s="2"/>
      <c r="K175" s="2">
        <f t="shared" ref="K175:Q175" si="72">+K115+K130+K145+K161</f>
        <v>16659</v>
      </c>
      <c r="L175" s="2">
        <f t="shared" si="72"/>
        <v>16659</v>
      </c>
      <c r="M175" s="2">
        <f t="shared" si="72"/>
        <v>16659</v>
      </c>
      <c r="N175" s="2">
        <f t="shared" si="72"/>
        <v>16659</v>
      </c>
      <c r="O175" s="2">
        <f t="shared" si="72"/>
        <v>16659</v>
      </c>
      <c r="P175" s="2">
        <f t="shared" si="72"/>
        <v>16659</v>
      </c>
      <c r="Q175" s="2">
        <f t="shared" si="72"/>
        <v>16657</v>
      </c>
      <c r="R175" s="2"/>
      <c r="S175" s="2"/>
      <c r="T175" s="2"/>
    </row>
    <row r="176" spans="1:20" x14ac:dyDescent="0.2">
      <c r="B176">
        <v>2022</v>
      </c>
      <c r="E176" s="2">
        <f t="shared" si="67"/>
        <v>1225956</v>
      </c>
      <c r="F176" s="2"/>
      <c r="G176" s="2"/>
      <c r="H176" s="2"/>
      <c r="I176" s="2"/>
      <c r="J176" s="2"/>
      <c r="K176" s="2"/>
      <c r="L176" s="2">
        <f t="shared" ref="L176:S176" si="73">+L116+L131+L146+L162</f>
        <v>153245</v>
      </c>
      <c r="M176" s="2">
        <f t="shared" si="73"/>
        <v>153245</v>
      </c>
      <c r="N176" s="2">
        <f t="shared" si="73"/>
        <v>153245</v>
      </c>
      <c r="O176" s="2">
        <f t="shared" si="73"/>
        <v>153245</v>
      </c>
      <c r="P176" s="2">
        <f t="shared" si="73"/>
        <v>153245</v>
      </c>
      <c r="Q176" s="2">
        <f t="shared" si="73"/>
        <v>153245</v>
      </c>
      <c r="R176" s="2">
        <f t="shared" si="73"/>
        <v>153245</v>
      </c>
      <c r="S176" s="2">
        <f t="shared" si="73"/>
        <v>153241</v>
      </c>
      <c r="T176" s="2" t="s">
        <v>59</v>
      </c>
    </row>
    <row r="177" spans="1:20" x14ac:dyDescent="0.2">
      <c r="B177">
        <v>2023</v>
      </c>
      <c r="E177" s="2">
        <f t="shared" si="67"/>
        <v>0</v>
      </c>
      <c r="F177" s="2"/>
      <c r="G177" s="2"/>
      <c r="H177" s="2"/>
      <c r="I177" s="2"/>
      <c r="J177" s="2"/>
      <c r="K177" s="2"/>
      <c r="L177" s="2" t="s">
        <v>59</v>
      </c>
      <c r="M177" s="2">
        <f t="shared" ref="M177:T177" si="74">+M117+M132+M147+M163</f>
        <v>0</v>
      </c>
      <c r="N177" s="2">
        <f t="shared" si="74"/>
        <v>0</v>
      </c>
      <c r="O177" s="2">
        <f t="shared" si="74"/>
        <v>0</v>
      </c>
      <c r="P177" s="2">
        <f t="shared" si="74"/>
        <v>0</v>
      </c>
      <c r="Q177" s="2">
        <f t="shared" si="74"/>
        <v>0</v>
      </c>
      <c r="R177" s="2">
        <f t="shared" si="74"/>
        <v>0</v>
      </c>
      <c r="S177" s="2">
        <f t="shared" si="74"/>
        <v>0</v>
      </c>
      <c r="T177" s="2">
        <f t="shared" si="74"/>
        <v>0</v>
      </c>
    </row>
    <row r="178" spans="1:20" x14ac:dyDescent="0.2">
      <c r="E178" s="2"/>
      <c r="F178" s="2"/>
      <c r="G178" s="2"/>
      <c r="H178" s="2"/>
      <c r="I178" s="2"/>
      <c r="J178" s="2"/>
      <c r="K178" s="2"/>
      <c r="L178" s="2"/>
      <c r="M178" s="2"/>
      <c r="N178" s="2"/>
      <c r="O178" s="2"/>
      <c r="P178" s="2"/>
      <c r="Q178" s="2"/>
      <c r="R178" s="2"/>
      <c r="S178" s="2"/>
      <c r="T178" s="2"/>
    </row>
    <row r="179" spans="1:20" x14ac:dyDescent="0.2">
      <c r="B179" t="s">
        <v>6</v>
      </c>
      <c r="E179" s="2">
        <f>SUM(E171:E178)</f>
        <v>4669121</v>
      </c>
      <c r="F179" s="2"/>
      <c r="G179" s="2">
        <f t="shared" ref="G179:O179" si="75">SUM(G171:G178)</f>
        <v>52382</v>
      </c>
      <c r="H179" s="2">
        <f t="shared" si="75"/>
        <v>389256</v>
      </c>
      <c r="I179" s="2">
        <f t="shared" si="75"/>
        <v>390297</v>
      </c>
      <c r="J179" s="2">
        <f t="shared" si="75"/>
        <v>475223</v>
      </c>
      <c r="K179" s="2">
        <f t="shared" si="75"/>
        <v>491882</v>
      </c>
      <c r="L179" s="2">
        <f t="shared" si="75"/>
        <v>645127</v>
      </c>
      <c r="M179" s="2">
        <f t="shared" si="75"/>
        <v>645124</v>
      </c>
      <c r="N179" s="2">
        <f t="shared" si="75"/>
        <v>592742</v>
      </c>
      <c r="O179" s="2">
        <f t="shared" si="75"/>
        <v>255869</v>
      </c>
      <c r="P179" s="2">
        <f t="shared" ref="P179:Q179" si="76">SUM(P171:P178)</f>
        <v>254831</v>
      </c>
      <c r="Q179" s="2">
        <f t="shared" si="76"/>
        <v>169902</v>
      </c>
      <c r="R179" s="2">
        <f t="shared" ref="R179:S179" si="77">SUM(R171:R178)</f>
        <v>153245</v>
      </c>
      <c r="S179" s="2">
        <f t="shared" si="77"/>
        <v>153241</v>
      </c>
      <c r="T179" s="2">
        <f t="shared" ref="T179" si="78">SUM(T171:T178)</f>
        <v>0</v>
      </c>
    </row>
    <row r="180" spans="1:20" x14ac:dyDescent="0.2">
      <c r="E180" s="2"/>
      <c r="F180" s="2"/>
      <c r="G180" s="2"/>
      <c r="H180" s="2"/>
      <c r="I180" s="2"/>
      <c r="J180" s="2"/>
      <c r="K180" s="2"/>
      <c r="L180" s="2"/>
      <c r="M180" s="2"/>
      <c r="N180" s="2"/>
      <c r="O180" s="2"/>
      <c r="P180" s="2"/>
      <c r="Q180" s="2"/>
      <c r="R180" s="2"/>
      <c r="S180" s="2"/>
      <c r="T180" s="2"/>
    </row>
    <row r="181" spans="1:20" x14ac:dyDescent="0.2">
      <c r="B181" t="s">
        <v>8</v>
      </c>
      <c r="E181" s="2"/>
      <c r="F181" s="2"/>
      <c r="G181" s="2">
        <f>SUM($F179:G179)</f>
        <v>52382</v>
      </c>
      <c r="H181" s="2">
        <f>SUM($F179:H179)</f>
        <v>441638</v>
      </c>
      <c r="I181" s="2">
        <f>SUM($F179:I179)</f>
        <v>831935</v>
      </c>
      <c r="J181" s="2">
        <f>SUM($F179:J179)</f>
        <v>1307158</v>
      </c>
      <c r="K181" s="2">
        <f>SUM($F179:K179)</f>
        <v>1799040</v>
      </c>
      <c r="L181" s="2">
        <f>SUM($F179:L179)</f>
        <v>2444167</v>
      </c>
      <c r="M181" s="2">
        <f>SUM($F179:M179)</f>
        <v>3089291</v>
      </c>
      <c r="N181" s="2">
        <f>SUM($F179:N179)</f>
        <v>3682033</v>
      </c>
      <c r="O181" s="2">
        <f>SUM($F179:O179)</f>
        <v>3937902</v>
      </c>
      <c r="P181" s="2">
        <f>SUM($F179:P179)</f>
        <v>4192733</v>
      </c>
      <c r="Q181" s="2">
        <f>SUM($F179:Q179)</f>
        <v>4362635</v>
      </c>
      <c r="R181" s="2">
        <f>SUM($F179:R179)</f>
        <v>4515880</v>
      </c>
      <c r="S181" s="2">
        <f>SUM($F179:S179)</f>
        <v>4669121</v>
      </c>
      <c r="T181" s="2">
        <f>SUM($F179:T179)</f>
        <v>4669121</v>
      </c>
    </row>
    <row r="182" spans="1:20" x14ac:dyDescent="0.2">
      <c r="E182" s="2"/>
      <c r="F182" s="2"/>
      <c r="G182" s="2"/>
      <c r="H182" s="2"/>
      <c r="I182" s="2"/>
      <c r="J182" s="2"/>
      <c r="K182" s="2"/>
      <c r="L182" s="2"/>
      <c r="M182" s="2"/>
      <c r="N182" s="2"/>
      <c r="O182" s="2"/>
      <c r="P182" s="2"/>
      <c r="Q182" s="2"/>
      <c r="R182" s="2"/>
      <c r="S182" s="2"/>
      <c r="T182" s="2"/>
    </row>
    <row r="183" spans="1:20" s="1" customFormat="1" x14ac:dyDescent="0.2">
      <c r="A183" s="1" t="s">
        <v>15</v>
      </c>
      <c r="E183" s="3"/>
      <c r="F183" s="3"/>
      <c r="G183" s="3">
        <f>+E171-G181</f>
        <v>314289</v>
      </c>
      <c r="H183" s="3">
        <f>+E171+E172-H181</f>
        <v>2283148</v>
      </c>
      <c r="I183" s="3">
        <f>+E171+E172+E173-I181</f>
        <v>1900136</v>
      </c>
      <c r="J183" s="3">
        <f>+E171+E172+E173+E174-J181</f>
        <v>2019396</v>
      </c>
      <c r="K183" s="3">
        <f>+E171+E172+E173+E174+E175-K181</f>
        <v>1644125</v>
      </c>
      <c r="L183" s="3">
        <f t="shared" ref="L183:M183" si="79">+$E179-L181</f>
        <v>2224954</v>
      </c>
      <c r="M183" s="3">
        <f t="shared" si="79"/>
        <v>1579830</v>
      </c>
      <c r="N183" s="3">
        <f>+$E179-N181</f>
        <v>987088</v>
      </c>
      <c r="O183" s="3">
        <f>+$E179-O181</f>
        <v>731219</v>
      </c>
      <c r="P183" s="3">
        <f t="shared" ref="P183:Q183" si="80">+$E179-P181</f>
        <v>476388</v>
      </c>
      <c r="Q183" s="3">
        <f t="shared" si="80"/>
        <v>306486</v>
      </c>
      <c r="R183" s="3">
        <f t="shared" ref="R183:S183" si="81">+$E179-R181</f>
        <v>153241</v>
      </c>
      <c r="S183" s="3">
        <f t="shared" si="81"/>
        <v>0</v>
      </c>
      <c r="T183" s="3">
        <f t="shared" ref="T183" si="82">+$E179-T181</f>
        <v>0</v>
      </c>
    </row>
    <row r="186" spans="1:20" x14ac:dyDescent="0.2">
      <c r="B186" t="s">
        <v>44</v>
      </c>
    </row>
    <row r="187" spans="1:20" x14ac:dyDescent="0.2">
      <c r="B187" t="s">
        <v>52</v>
      </c>
    </row>
    <row r="188" spans="1:20" x14ac:dyDescent="0.2">
      <c r="B188" t="s">
        <v>53</v>
      </c>
    </row>
    <row r="191" spans="1:20" x14ac:dyDescent="0.2">
      <c r="R191" s="2">
        <f>+R183-+R100</f>
        <v>95064</v>
      </c>
    </row>
  </sheetData>
  <mergeCells count="19">
    <mergeCell ref="A109:O109"/>
    <mergeCell ref="A125:O125"/>
    <mergeCell ref="A140:O140"/>
    <mergeCell ref="A170:O170"/>
    <mergeCell ref="A155:O155"/>
    <mergeCell ref="A110:O110"/>
    <mergeCell ref="G107:T107"/>
    <mergeCell ref="A1:O1"/>
    <mergeCell ref="A2:O2"/>
    <mergeCell ref="A104:O104"/>
    <mergeCell ref="A105:O105"/>
    <mergeCell ref="A6:O6"/>
    <mergeCell ref="A82:O82"/>
    <mergeCell ref="A22:O22"/>
    <mergeCell ref="A7:O7"/>
    <mergeCell ref="A37:O37"/>
    <mergeCell ref="A67:O67"/>
    <mergeCell ref="A52:O52"/>
    <mergeCell ref="G4:T4"/>
  </mergeCells>
  <pageMargins left="0.25" right="0" top="0" bottom="0" header="0" footer="0"/>
  <pageSetup scale="47" fitToHeight="2" orientation="landscape" r:id="rId1"/>
  <rowBreaks count="1" manualBreakCount="1">
    <brk id="100" max="19"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Annual Information</vt:lpstr>
      <vt:lpstr>Amortization Schedule</vt:lpstr>
      <vt:lpstr>'Amortization Schedule'!Print_Area</vt:lpstr>
      <vt:lpstr>'Annual Information'!Print_Area</vt:lpstr>
    </vt:vector>
  </TitlesOfParts>
  <Company>STRS Ohio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Wilhelm, Leo</dc:creator>
  <cp:lastModifiedBy>Fedio, Peg</cp:lastModifiedBy>
  <cp:lastPrinted>2024-03-06T21:33:47Z</cp:lastPrinted>
  <dcterms:created xsi:type="dcterms:W3CDTF">2015-06-30T17:40:51Z</dcterms:created>
  <dcterms:modified xsi:type="dcterms:W3CDTF">2024-04-16T17:04:08Z</dcterms:modified>
</cp:coreProperties>
</file>